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24435" activeTab="1"/>
  </bookViews>
  <sheets>
    <sheet name="TOC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1'!$A$3:$S$170</definedName>
    <definedName name="_xlnm.Print_Area" localSheetId="2">'Table 2'!$A$3:$S$80</definedName>
    <definedName name="_xlnm.Print_Area" localSheetId="3">'Table 3'!$A$1:$O$446</definedName>
    <definedName name="_xlnm.Print_Area" localSheetId="4">'Table 4'!$A$1:$V$65</definedName>
    <definedName name="_xlnm.Print_Area" localSheetId="5">'Table 5'!$A$1:$AS$40</definedName>
    <definedName name="_xlnm.Print_Area" localSheetId="6">'Table 6'!$A$1:$AS$56</definedName>
    <definedName name="_xlnm.Print_Area" localSheetId="7">'Table 7'!$A$1:$U$18</definedName>
    <definedName name="_xlnm.Print_Area" localSheetId="0">'TOC'!$A$1:$D$27</definedName>
    <definedName name="_xlnm.Print_Titles" localSheetId="1">'Table 1'!$7:$12</definedName>
    <definedName name="_xlnm.Print_Titles" localSheetId="2">'Table 2'!$7:$13</definedName>
    <definedName name="_xlnm.Print_Titles" localSheetId="3">'Table 3'!$6:$11</definedName>
  </definedNames>
  <calcPr fullCalcOnLoad="1"/>
</workbook>
</file>

<file path=xl/comments2.xml><?xml version="1.0" encoding="utf-8"?>
<comments xmlns="http://schemas.openxmlformats.org/spreadsheetml/2006/main">
  <authors>
    <author>sanford</author>
    <author> </author>
  </authors>
  <commentList>
    <comment ref="H80" authorId="0">
      <text>
        <r>
          <rPr>
            <sz val="8"/>
            <rFont val="Tahoma"/>
            <family val="2"/>
          </rPr>
          <t>Use regular undergraduate tuition and fees, plus $1,000 per year Professional Fee.</t>
        </r>
      </text>
    </comment>
    <comment ref="J80" authorId="0">
      <text>
        <r>
          <rPr>
            <sz val="8"/>
            <rFont val="Tahoma"/>
            <family val="2"/>
          </rPr>
          <t>Use regular undergraduate tuition and fees, plus $1,000 per year Professional Fee.</t>
        </r>
      </text>
    </comment>
    <comment ref="L80" authorId="0">
      <text>
        <r>
          <rPr>
            <sz val="8"/>
            <rFont val="Tahoma"/>
            <family val="2"/>
          </rPr>
          <t>Use regular undergraduate tuition and fees, plus $1,000 per year Professional Fee.</t>
        </r>
      </text>
    </comment>
    <comment ref="L65" authorId="1">
      <text>
        <r>
          <rPr>
            <sz val="8"/>
            <rFont val="Tahoma"/>
            <family val="2"/>
          </rPr>
          <t>For Law LLM, get tuition amount from the exec policy tuition schedule, then add in the annual fee (the fee amount is the same as for Law JD).</t>
        </r>
      </text>
    </comment>
    <comment ref="B128" authorId="1">
      <text>
        <r>
          <rPr>
            <sz val="8"/>
            <rFont val="Tahoma"/>
            <family val="2"/>
          </rPr>
          <t xml:space="preserve"> 4/29/11: Tuition and fees information for Maui are available at http://maui.hawaii.edu/?s=student&amp;p=schedule.
You get to that link by starting at their home page&gt;Students&gt;Current Students&gt;Course Schedule.
See the schedule of courses booklet for the appropriate term (it will be around page 38).</t>
        </r>
      </text>
    </comment>
    <comment ref="R65" authorId="1">
      <text>
        <r>
          <rPr>
            <sz val="8"/>
            <rFont val="Tahoma"/>
            <family val="2"/>
          </rPr>
          <t>For Law LLM, get tuition amount from the exec policy tuition schedule, then add in the annual fee (the fee amount is the same as for Law JD).</t>
        </r>
      </text>
    </comment>
    <comment ref="R80" authorId="0">
      <text>
        <r>
          <rPr>
            <sz val="8"/>
            <rFont val="Tahoma"/>
            <family val="2"/>
          </rPr>
          <t>Use regular undergraduate tuition and fees, plus $1,000 per year Professional Fee.</t>
        </r>
      </text>
    </comment>
    <comment ref="P65" authorId="1">
      <text>
        <r>
          <rPr>
            <sz val="8"/>
            <rFont val="Tahoma"/>
            <family val="2"/>
          </rPr>
          <t>For Law LLM, get tuition amount from the exec policy tuition schedule, then add in the annual fee (the fee amount is the same as for Law JD).</t>
        </r>
      </text>
    </comment>
    <comment ref="P80" authorId="0">
      <text>
        <r>
          <rPr>
            <sz val="8"/>
            <rFont val="Tahoma"/>
            <family val="2"/>
          </rPr>
          <t>Use regular undergraduate tuition and fees, plus $1,000 per year Professional Fee.</t>
        </r>
      </text>
    </comment>
  </commentList>
</comments>
</file>

<file path=xl/comments3.xml><?xml version="1.0" encoding="utf-8"?>
<comments xmlns="http://schemas.openxmlformats.org/spreadsheetml/2006/main">
  <authors>
    <author>sanford</author>
  </authors>
  <commentList>
    <comment ref="E11" authorId="0">
      <text>
        <r>
          <rPr>
            <sz val="8"/>
            <rFont val="Tahoma"/>
            <family val="2"/>
          </rPr>
          <t>Source: Fee info is from the individual campus websites tuition and fee schedules.</t>
        </r>
      </text>
    </comment>
  </commentList>
</comments>
</file>

<file path=xl/sharedStrings.xml><?xml version="1.0" encoding="utf-8"?>
<sst xmlns="http://schemas.openxmlformats.org/spreadsheetml/2006/main" count="1359" uniqueCount="365">
  <si>
    <t>TABLE 2</t>
  </si>
  <si>
    <t>FULL-TIME TUITION AND FEES SCHEDULE (12 credits)  1/</t>
  </si>
  <si>
    <t>UNIVERSITY OF HAWAI‘I</t>
  </si>
  <si>
    <t>TABLE 1</t>
  </si>
  <si>
    <t>ANNUAL FULL-TIME TUITION AND FEES (12 credits)</t>
  </si>
  <si>
    <t>ACADEMIC YEAR</t>
  </si>
  <si>
    <t>CAMPUS</t>
  </si>
  <si>
    <t>$</t>
  </si>
  <si>
    <t>% Chg</t>
  </si>
  <si>
    <t>Undergraduate</t>
  </si>
  <si>
    <t>Graduate</t>
  </si>
  <si>
    <t>Medicine</t>
  </si>
  <si>
    <t>UH HILO</t>
  </si>
  <si>
    <t>UH WEST O‘AHU</t>
  </si>
  <si>
    <t xml:space="preserve">     UHCC Average</t>
  </si>
  <si>
    <t xml:space="preserve">     Hawai‘i </t>
  </si>
  <si>
    <t xml:space="preserve">     Honolulu</t>
  </si>
  <si>
    <t xml:space="preserve">     Kapi‘olani </t>
  </si>
  <si>
    <t xml:space="preserve">     Kaua‘i </t>
  </si>
  <si>
    <t xml:space="preserve"> </t>
  </si>
  <si>
    <t>N/A</t>
  </si>
  <si>
    <t>Note: Tuition and fees are subject to change.</t>
  </si>
  <si>
    <t xml:space="preserve">     Resident.................................………………………………………………………….....................</t>
  </si>
  <si>
    <t xml:space="preserve">     Non-resident......................…………………………….……………………………………..............</t>
  </si>
  <si>
    <t xml:space="preserve">          Resident.....………………………………………………………………..........................................</t>
  </si>
  <si>
    <t xml:space="preserve">          Non-resident................……………………………………….............................</t>
  </si>
  <si>
    <t>RESIDENT</t>
  </si>
  <si>
    <t>NON-RESIDENT</t>
  </si>
  <si>
    <t>Semester</t>
  </si>
  <si>
    <t>Annual</t>
  </si>
  <si>
    <t>Tuition</t>
  </si>
  <si>
    <t>Fees</t>
  </si>
  <si>
    <t>Total</t>
  </si>
  <si>
    <t xml:space="preserve">  Undergraduate …………………………………………………………………….</t>
  </si>
  <si>
    <t xml:space="preserve">  Graduate …………………………………………………………………</t>
  </si>
  <si>
    <t xml:space="preserve">  Graduate-Nursing ……………………………………………………..</t>
  </si>
  <si>
    <t xml:space="preserve">  Law - JD …………………………………………………………………</t>
  </si>
  <si>
    <t xml:space="preserve">  Medicine ……………………………………………………………………………………..</t>
  </si>
  <si>
    <t>UH WEST O‘AHU ……………………………………………………………………</t>
  </si>
  <si>
    <t>Hawai‘i ……………………………………………………………………………</t>
  </si>
  <si>
    <t>Honolulu ………………………………………………………………………………</t>
  </si>
  <si>
    <t>Kapi‘olani ………………………………………………………………………………….</t>
  </si>
  <si>
    <t>Kaua‘i ………………………………………………………………………………..</t>
  </si>
  <si>
    <t>UHCC Average ………………………………………………………………………………..</t>
  </si>
  <si>
    <t>Note:  Tuition and fees are subject to change.</t>
  </si>
  <si>
    <t xml:space="preserve">  Graduate - CBA MAcc  …………………………………………………………….</t>
  </si>
  <si>
    <t xml:space="preserve">  Law - LLM  …………………………………………………………………………..</t>
  </si>
  <si>
    <t>SEMESTER PART-TIME TUITION &amp; FEES SCHEDULE (1-11 credits)  1/</t>
  </si>
  <si>
    <t xml:space="preserve">  Undergraduate</t>
  </si>
  <si>
    <t xml:space="preserve">     1 credit......................................................</t>
  </si>
  <si>
    <t xml:space="preserve">     2 credits............................................</t>
  </si>
  <si>
    <t xml:space="preserve">     3 credits.............................................</t>
  </si>
  <si>
    <t xml:space="preserve">     4 credits.............................................</t>
  </si>
  <si>
    <t xml:space="preserve">     5 credits................................................</t>
  </si>
  <si>
    <t xml:space="preserve">     6 credits.........................................</t>
  </si>
  <si>
    <t xml:space="preserve">     7 credits.........................................</t>
  </si>
  <si>
    <t xml:space="preserve">     8 credits..........................................</t>
  </si>
  <si>
    <t xml:space="preserve">     9 credits..............................................</t>
  </si>
  <si>
    <t xml:space="preserve">     10 credits.............................................</t>
  </si>
  <si>
    <t xml:space="preserve">     11 credits..............................................</t>
  </si>
  <si>
    <t xml:space="preserve">  Graduate</t>
  </si>
  <si>
    <t xml:space="preserve">  Graduate-Nursing</t>
  </si>
  <si>
    <t xml:space="preserve">  Law - JD</t>
  </si>
  <si>
    <t xml:space="preserve">  Medicine </t>
  </si>
  <si>
    <t>UH West O‘ahu</t>
  </si>
  <si>
    <t xml:space="preserve">     Hawai‘i</t>
  </si>
  <si>
    <t xml:space="preserve">          1 credit......................................................</t>
  </si>
  <si>
    <t xml:space="preserve">          2 credits............................................</t>
  </si>
  <si>
    <t xml:space="preserve">          3 credits.............................................</t>
  </si>
  <si>
    <t xml:space="preserve">          4 credits.............................................</t>
  </si>
  <si>
    <t xml:space="preserve">          5 credits................................................</t>
  </si>
  <si>
    <t xml:space="preserve">          6 credits.........................................</t>
  </si>
  <si>
    <t xml:space="preserve">          7 credits.........................................</t>
  </si>
  <si>
    <t xml:space="preserve">          8 credits..........................................</t>
  </si>
  <si>
    <t xml:space="preserve">          9 credits..............................................</t>
  </si>
  <si>
    <t xml:space="preserve">          10 credits...........................................................</t>
  </si>
  <si>
    <t xml:space="preserve">          11 credits..............................................</t>
  </si>
  <si>
    <t xml:space="preserve">     Kapi‘olani</t>
  </si>
  <si>
    <t xml:space="preserve">     Leeward</t>
  </si>
  <si>
    <t xml:space="preserve">  Graduate-CBA MAcc</t>
  </si>
  <si>
    <t xml:space="preserve">  Law - LLM</t>
  </si>
  <si>
    <t>TABLE 4</t>
  </si>
  <si>
    <t>PER-CREDIT-HOUR AND FULL-TIME SEMESTER TUITION SCHEDULE  1/</t>
  </si>
  <si>
    <t>(Subject to Change, Excludes Fees)</t>
  </si>
  <si>
    <t>2002-2003</t>
  </si>
  <si>
    <t>2003-2004</t>
  </si>
  <si>
    <t>2004-2005</t>
  </si>
  <si>
    <t>2005-2006</t>
  </si>
  <si>
    <t>2006-2007</t>
  </si>
  <si>
    <t>2007-2008</t>
  </si>
  <si>
    <t>Resident</t>
  </si>
  <si>
    <t>Non-Resident</t>
  </si>
  <si>
    <t>Per SH</t>
  </si>
  <si>
    <t>FT</t>
  </si>
  <si>
    <t>UH HILO  3/</t>
  </si>
  <si>
    <t>UH WEST O‘AHU  3/</t>
  </si>
  <si>
    <t>Lower Division</t>
  </si>
  <si>
    <t>TABLE 5</t>
  </si>
  <si>
    <t>Non-Res</t>
  </si>
  <si>
    <t>Note:  Tuition rates subject to change.  Figures listed exclude fees.</t>
  </si>
  <si>
    <t>2001-2002</t>
  </si>
  <si>
    <t>TABLE 6</t>
  </si>
  <si>
    <t>Summer 2002</t>
  </si>
  <si>
    <t>Summer 2003</t>
  </si>
  <si>
    <t>Summer 2004</t>
  </si>
  <si>
    <t>Summer 2005</t>
  </si>
  <si>
    <t>Summer 2006</t>
  </si>
  <si>
    <t>UH COMMUNITY COLLEGES</t>
  </si>
  <si>
    <t>APPRENTICE AND JOURNEY WORKER</t>
  </si>
  <si>
    <t>2008 - 2009</t>
  </si>
  <si>
    <t>2010 - 2011</t>
  </si>
  <si>
    <t>Pharmacy  6/</t>
  </si>
  <si>
    <t>UH COMMUNITY COLLEGES  7/</t>
  </si>
  <si>
    <t>2007 - 2008</t>
  </si>
  <si>
    <t>2009 -2010</t>
  </si>
  <si>
    <t>2008-2009</t>
  </si>
  <si>
    <t>2009-2010</t>
  </si>
  <si>
    <t>2010-2011</t>
  </si>
  <si>
    <t>Summer 2007</t>
  </si>
  <si>
    <t>Summer 2008</t>
  </si>
  <si>
    <t>Summer 2009</t>
  </si>
  <si>
    <t>Summer 2010</t>
  </si>
  <si>
    <t>Summer 2011</t>
  </si>
  <si>
    <t/>
  </si>
  <si>
    <t>Undergraduate Architecture  1/</t>
  </si>
  <si>
    <t>Graduate Architecture  1/</t>
  </si>
  <si>
    <t xml:space="preserve">  Undergrad-Architecture   2/…………………………………….</t>
  </si>
  <si>
    <t xml:space="preserve">  Undergrad-Business  3/…………………………………….</t>
  </si>
  <si>
    <t xml:space="preserve">  Undergrad-Dental Hygiene  4/ …………………………………….</t>
  </si>
  <si>
    <t xml:space="preserve">  Undergrad-Nursing   4/……………………………….</t>
  </si>
  <si>
    <t xml:space="preserve">  Graduate-Architecture   2/…………………………………….</t>
  </si>
  <si>
    <t xml:space="preserve">  Graduate - CBA Masters  5/ ………………………………………………………………</t>
  </si>
  <si>
    <t>Undergraduate Business  2/</t>
  </si>
  <si>
    <t>Undergrad Dental Hygiene  3/</t>
  </si>
  <si>
    <t>Undergrad Nursing  3/</t>
  </si>
  <si>
    <t xml:space="preserve">  Undergrad-Architecture  2/</t>
  </si>
  <si>
    <t xml:space="preserve">  Undergrad-Business  3/</t>
  </si>
  <si>
    <t xml:space="preserve">  Undergrad-Dental Hygiene 4/</t>
  </si>
  <si>
    <t xml:space="preserve">  Undergrad-Nursing  4/</t>
  </si>
  <si>
    <t xml:space="preserve">  Graduate-Architecture  2/</t>
  </si>
  <si>
    <t xml:space="preserve">  Graduate-CBA Masters  5/</t>
  </si>
  <si>
    <t>Law JD</t>
  </si>
  <si>
    <t xml:space="preserve">  Undergraduate  ………………………………………………………………………………….</t>
  </si>
  <si>
    <t xml:space="preserve">  Graduate  ……………………………………………………………………………………….</t>
  </si>
  <si>
    <t>2007-08</t>
  </si>
  <si>
    <t xml:space="preserve">  Pharmacy  ……………………………………………………………………………………….</t>
  </si>
  <si>
    <t>Note:  Tuition rates are subject to change.  Figures listed exclude fees and are rounded to the nearest whole number.</t>
  </si>
  <si>
    <t>2008-09</t>
  </si>
  <si>
    <t>Leeward……………………………………………………………………….</t>
  </si>
  <si>
    <t>TUITION AND FEES SCHEDULE</t>
  </si>
  <si>
    <t>Table 1</t>
  </si>
  <si>
    <t>Annual Full-Time Tuition and Fees (12 credits)</t>
  </si>
  <si>
    <t>Table 2</t>
  </si>
  <si>
    <t>Full-Time Tuition and Fees Schedule (12 credits)</t>
  </si>
  <si>
    <t>Table 3</t>
  </si>
  <si>
    <t>Semester Part-Time Tuition and Fees Schedule (1-11 credits)</t>
  </si>
  <si>
    <t>Table 4</t>
  </si>
  <si>
    <t>Per-Credit-Hour and Full-Time Semester Tuition Schedule</t>
  </si>
  <si>
    <t>Table 5</t>
  </si>
  <si>
    <t>Continuing Education &amp; Community Service Per-Credit-Tuition Schedule</t>
  </si>
  <si>
    <t>Table 6</t>
  </si>
  <si>
    <t>Summer Session Per-Credit-Tuition Schedule</t>
  </si>
  <si>
    <t>Table 7</t>
  </si>
  <si>
    <t>Apprentice and Journey Worker Per-Clock-Hour Tuition Schedule</t>
  </si>
  <si>
    <t>2009-10</t>
  </si>
  <si>
    <t>UH Hilo</t>
  </si>
  <si>
    <t xml:space="preserve">  Undergraduate-Nursing  6/</t>
  </si>
  <si>
    <t xml:space="preserve">  Undergrad-Nursing  6/ ………………………………………………………………………………….</t>
  </si>
  <si>
    <t>UH MĀNOA</t>
  </si>
  <si>
    <t>UH Mānoa</t>
  </si>
  <si>
    <t>UH MĀNOA  3/</t>
  </si>
  <si>
    <t>Graduate Nursing</t>
  </si>
  <si>
    <t>Summer/Special Term/</t>
  </si>
  <si>
    <t>2010-11</t>
  </si>
  <si>
    <t>2011-12</t>
  </si>
  <si>
    <t>Graduate CBA Macc</t>
  </si>
  <si>
    <t>Law LLM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</si>
  <si>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</si>
  <si>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</si>
  <si>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</si>
  <si>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</si>
  <si>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</si>
  <si>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</si>
  <si>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</si>
  <si>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</si>
  <si>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</si>
  <si>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From AY 1999-00 through 2005-06, undergraduate resident and non-resident nursing and dental hygiene students at UHM enrolled in clinical courses in the regular program and</t>
  </si>
  <si>
    <t>Effective AY 2003-04, UH Hilo eliminated its lower division tuition rate.  UH Hilo undergraduate students previously enrolled in 2002-03 as classified freshmen or classified</t>
  </si>
  <si>
    <t>Effective AY 2006-07, UHH undergraduate nursing students (resident and non-resident) pay an additional $500 professional fee per semester.</t>
  </si>
  <si>
    <t>UHH graduate tuition was established in AY 1998-99 and was based on UHM graduate tuition rates.  In AY 2001-02, UHH established its own graduate tuition rate, separate</t>
  </si>
  <si>
    <t xml:space="preserve">UHH Pharmacy tuition rate was modified and approved by the UH Board of Regents in July 2006, effective Fall 2007.  </t>
  </si>
  <si>
    <t xml:space="preserve">Effective AY 2001-02, UH community college tuition is charged on a per-credit basis for all enrolled credits.  The amount shown here </t>
  </si>
  <si>
    <t>from UHM.  Correction made to fees for AY 2005-06; rates will not tie to what has been previously published.</t>
  </si>
  <si>
    <t>is based on 12 enrolled credits per semester and is shown for comparative purposes only.  Student fees vary at each campus, so a 12-credit average fee is used.</t>
  </si>
  <si>
    <t>Unless a special tuition schedule applies, regular day tuition applies to any credit course offered throughout the year for which a General Fund appropriation is authorized.</t>
  </si>
  <si>
    <t>Effective AY 2009-10, undergraduate and graduate architecture students (resident and non-resident) pay an additional $500 professional fee per semester throughout 7-year program.</t>
  </si>
  <si>
    <t>Effective AY 2009-10, undergraduate business students (resident and non-resident) pay an additional $500 professional fee per semester.</t>
  </si>
  <si>
    <t>Effective AY 2006-07, undergraduate nursing students (resident and non-resident) pay an additional $1000 professional fee per semester for no more than six semesters while undergraduate dental</t>
  </si>
  <si>
    <t xml:space="preserve">CBA graduate tuition applies to current and future master's degrees offered by the UHM College of Business Administration, except the Master of Accountancy program.  The CBA master's degrees </t>
  </si>
  <si>
    <t>UH community college tuition is charged on a per-credit basis for all enrolled credits.  The amount shown here is based on 12 enrolled credits per semester, and is shown for comparative purposes</t>
  </si>
  <si>
    <t>hygiene students (resident and non-resident) pay an additional $500 professional fee per semester for no more than six semesters.</t>
  </si>
  <si>
    <t>offered in executive format charges a different tuition rate and fees schedule delegated to and approved by the President.</t>
  </si>
  <si>
    <t>Pharmacy part-time tuition shown for informational purposes only.  Enrollment in the Pharmacy program is on a full-time basis.</t>
  </si>
  <si>
    <t>Unless a special tuition schedule applies, regular day tuition applies to any credit course offered throughout the year for which a</t>
  </si>
  <si>
    <t>General Fund appropriation is authorized.</t>
  </si>
  <si>
    <t>Effective AY 2009-10, undergraduate and graduate architecture students (resident and non-resident) pay an additional $500</t>
  </si>
  <si>
    <t>professional fee per semester throughout 7-year program.</t>
  </si>
  <si>
    <t>Effective AY 2009-10, undergraduate business students (resident and non-resident) pay an additional $500 professional fee</t>
  </si>
  <si>
    <t>per semester.</t>
  </si>
  <si>
    <t>plus additional fees delegated to and approved by the President.</t>
  </si>
  <si>
    <t>UH community college tuition is charged on a per-credit basis for all enrolled credits.  Figures in this table show up to 11 credits.</t>
  </si>
  <si>
    <t>However, students are allowed to register for additional credits and pay the additional per-credit tuition charges.</t>
  </si>
  <si>
    <t>CBA graduate tuition applies to current and future master's degrees offered by the UHM College of Business Administration, except</t>
  </si>
  <si>
    <t>the Master of Accountancy program.  The CBA master's degrees offered in executive format charge the resident tuition established here</t>
  </si>
  <si>
    <t>Effective AY 2006-07, UHH undergraduate nursing students (resident and non-resident) pay an additional $500 professional fee</t>
  </si>
  <si>
    <t>Maui 8/……………………………………………………………………………</t>
  </si>
  <si>
    <t>PER-CREDIT TUITION SCHEDULE</t>
  </si>
  <si>
    <t>CONTINUING EDUCATION &amp; COMMUNITY SERVICE</t>
  </si>
  <si>
    <t>per semester for no more than six semesters, while undergraduate dental hygiene students continue to pay a $500 professional fee per semester for no more than six semesters.</t>
  </si>
  <si>
    <t>through distance learning pay a $500 professional fee per semester for no more than six semesters. Effective AY 2006-07, undergraduate nursing students pay a $1000 professional fee</t>
  </si>
  <si>
    <t>Effective AY 2006-07, undergraduate business students (resident and non-resident) pay an additional professional fee (not to exceed $500 per semester).</t>
  </si>
  <si>
    <t>With appropriate notification, individual UH community colleges may elect to charge up to the UHCC high, but not below the UHCC low.</t>
  </si>
  <si>
    <t>Graduate-Nursing………………………………..</t>
  </si>
  <si>
    <t>Law-JD…………………………………………</t>
  </si>
  <si>
    <t>Law-LLM………………………………………….</t>
  </si>
  <si>
    <t>Undergraduate………………………………….</t>
  </si>
  <si>
    <t>Graduate……………………………………….</t>
  </si>
  <si>
    <t>UH COMMUNITY COLLEGES……………….</t>
  </si>
  <si>
    <t>Law - JD………………………………………..</t>
  </si>
  <si>
    <t>Law - LLM……………………………………….</t>
  </si>
  <si>
    <t>Undergraduate…………………………………..</t>
  </si>
  <si>
    <t>Graduate………………………………………..</t>
  </si>
  <si>
    <t>Effective AY 2006-07, undergraduate nursing students pay a $1000 professional fee per semester for no more than six</t>
  </si>
  <si>
    <t>than six semesters.</t>
  </si>
  <si>
    <t>semesters, while undergraduate dental hygiene students pay a $500 professional fee per semester for no more</t>
  </si>
  <si>
    <t>UH MĀNOA OUTREACH COLLEGE  1/</t>
  </si>
  <si>
    <t>Undergraduate  2/……………………………………………</t>
  </si>
  <si>
    <t>Graduate  2/……………………………………</t>
  </si>
  <si>
    <t>UH HILO CCECS  1/</t>
  </si>
  <si>
    <t>PER-CLOCK-HOUR TUITION SCHEDULE</t>
  </si>
  <si>
    <t>2012-13</t>
  </si>
  <si>
    <t>2012 - 2013</t>
  </si>
  <si>
    <t>2014 - 2015</t>
  </si>
  <si>
    <t>2015 - 2016</t>
  </si>
  <si>
    <t>2016 - 2017</t>
  </si>
  <si>
    <t>2012-2013</t>
  </si>
  <si>
    <t>2013-2014</t>
  </si>
  <si>
    <t>2014-2015</t>
  </si>
  <si>
    <t>2015-2016</t>
  </si>
  <si>
    <t>2016-2017</t>
  </si>
  <si>
    <t>Summer 2014</t>
  </si>
  <si>
    <t>Summer 2015</t>
  </si>
  <si>
    <t>Summer 2016</t>
  </si>
  <si>
    <t>Summer 2017</t>
  </si>
  <si>
    <t>Graduate CBA Masters</t>
  </si>
  <si>
    <t>TABLE 7</t>
  </si>
  <si>
    <t>Graduate Nursing……………………………………….</t>
  </si>
  <si>
    <t>for non-residents.</t>
  </si>
  <si>
    <t>10/</t>
  </si>
  <si>
    <t>Windward 9/………………………………………………………………………..</t>
  </si>
  <si>
    <t>The professional fees schedule for Windward CC's veterinary program was approved by the Board of Regents in February 2012.  Certificate of Achievement in Veterinary Assisting (1st year)</t>
  </si>
  <si>
    <t>students are charged $100/semester, effective Spring 2013.  Associate of Science in Veterinary Technology (2nd year) students are charged $300/semester, effective Fall 2012.</t>
  </si>
  <si>
    <t>The professional fees schedule for Windward CC's veterinary program was approved by the Board of Regents in February 2012.</t>
  </si>
  <si>
    <t>Certificate of Achievement in Veterinary Assisting (1st year) students are charged $100/semester, effective Spring 2013.</t>
  </si>
  <si>
    <t>Associate of Science in Veterinary Technology (2nd year) students are charged $300/semester, effective Fall 2012.</t>
  </si>
  <si>
    <t>11/</t>
  </si>
  <si>
    <t>Tuition and fees for UH-Hilo Graduate Nursing added to this table effective AY 2013-14.</t>
  </si>
  <si>
    <t>Additional fees may be required based on program of study.</t>
  </si>
  <si>
    <t>The CBA master's degrees offered in executive format charge the resident tuition established here plus additional fees delegated to</t>
  </si>
  <si>
    <t>TABLE 3</t>
  </si>
  <si>
    <t>SUMMER SESSION PER-CREDIT-TUITION SCHEDULE 1/</t>
  </si>
  <si>
    <t>Undergraduate ..………………………………</t>
  </si>
  <si>
    <t>Graduate - Business 2/………………………</t>
  </si>
  <si>
    <t>Graduate  ..……………………………………</t>
  </si>
  <si>
    <t>Graduate - Education (EdD) ...…………….</t>
  </si>
  <si>
    <t>Graduate - Nursing…………………………..</t>
  </si>
  <si>
    <t>UH WEST O‘AHU  3/…………………………..</t>
  </si>
  <si>
    <t>Graduate Nursing……………………………</t>
  </si>
  <si>
    <t>To be announced in the spring semester preceding each summer session.</t>
  </si>
  <si>
    <t xml:space="preserve">These rates do not apply to: 1) any credit course offered throughout the academic year for which a General Fund appropriation is authorized, </t>
  </si>
  <si>
    <t>Customized Program  3/ 4/………………………</t>
  </si>
  <si>
    <t>AY 2014-15</t>
  </si>
  <si>
    <t>AY 2014-15 TO AY 2016-17</t>
  </si>
  <si>
    <t>AY 2007-08 to AY 2014-15</t>
  </si>
  <si>
    <t>AY 2014-15 to AY 2016-17</t>
  </si>
  <si>
    <t>AY 2014-2015 TO 2016-2017  2/</t>
  </si>
  <si>
    <t xml:space="preserve">AY 2014-15 to AY 2016-17 </t>
  </si>
  <si>
    <t xml:space="preserve">  Graduate-Education (EdD)</t>
  </si>
  <si>
    <t xml:space="preserve">  Graduate Education (EdD)…………………</t>
  </si>
  <si>
    <t>Graduate - Education (EdD)……………………</t>
  </si>
  <si>
    <t xml:space="preserve">AY 2013-14 TO AY 2016-17 </t>
  </si>
  <si>
    <t>Source:  Executive Policy E6.201, October 26, 2011, as modified in January 2014.</t>
  </si>
  <si>
    <t>Source:  Executive Policy E6.201, October 26, 2011, as modified on January 24, 2014.</t>
  </si>
  <si>
    <t>Graduate - CBA Masters  3/……………………</t>
  </si>
  <si>
    <t>Graduate - CBA, MAcc………………………………..</t>
  </si>
  <si>
    <t>Source:  Executive Policy E6.201, October 26, 2011, modified January 2014.</t>
  </si>
  <si>
    <t>Effective AY 2006-07, undergraduate nursing students (resident and non-resident) at UH Hilo pay an additional $500 professional fee per semester.</t>
  </si>
  <si>
    <t>only.  The per-credit rate is $114 per credit for residents for all seven campuses, and $316 per credit for non-residents.  Student fees vary at each campus, so a 12-credit average fee is used.</t>
  </si>
  <si>
    <t>Tuition for UH Maui College upper division 300-level courses are $277 per credit for residents and $777 per credit for non-residents.  Fee amounts are the same.</t>
  </si>
  <si>
    <t>Sources:  Executive Policy E6.201, October 26, 2011, as modified on January 2014, and campus fee schedules.</t>
  </si>
  <si>
    <t>Tuition for UH Maui College upper division 300-level courses are $277 per credit for residents and $777 per credit</t>
  </si>
  <si>
    <t>2014-15</t>
  </si>
  <si>
    <t>Graduate Education (EdD) 4/</t>
  </si>
  <si>
    <t>12/</t>
  </si>
  <si>
    <t>Undergraduate  5/</t>
  </si>
  <si>
    <t>Undergrad-Nursing  6/</t>
  </si>
  <si>
    <t>Graduate  7/</t>
  </si>
  <si>
    <t>Pharmacy  9/</t>
  </si>
  <si>
    <t xml:space="preserve">     UHCC Average 10/</t>
  </si>
  <si>
    <t xml:space="preserve">     Maui 11/</t>
  </si>
  <si>
    <t xml:space="preserve">     Windward 12/</t>
  </si>
  <si>
    <t>AY 2007-08 TO AY 2014-15</t>
  </si>
  <si>
    <t>UH COMMUNITY COLLEGES  6/  7/</t>
  </si>
  <si>
    <t>Undergraduate  4/…………………………...…..</t>
  </si>
  <si>
    <t>Graduate  4/…………………………...…..……………………………..</t>
  </si>
  <si>
    <t>Graduate-CBA Masters  5/…………………………...…..…………….</t>
  </si>
  <si>
    <t>Graduate - Macc………………………………...…..…………………..</t>
  </si>
  <si>
    <t>Graduate - Education (EdD)………………………………...…..….</t>
  </si>
  <si>
    <t>Law - JD…………………………………………………...…..……….</t>
  </si>
  <si>
    <t>Law - LLM………………………………………………...…..………….</t>
  </si>
  <si>
    <t>Medicine…………………………………………………...…..………..</t>
  </si>
  <si>
    <t>Undergraduate………………………………………...…..…………..</t>
  </si>
  <si>
    <t>Graduate………………………………………………...…..………….</t>
  </si>
  <si>
    <t>Pharmacy…………………………………………………...…..……….</t>
  </si>
  <si>
    <t>High  8/……………………………………………………...…..………….</t>
  </si>
  <si>
    <t>Low  8/………………………………………………………...…..……</t>
  </si>
  <si>
    <t>Tuition for UH Maui College upper division 300- and 400-level courses are $277 per credit for residents and $777 per credit for non-residents.</t>
  </si>
  <si>
    <t>Tuition and fees for UH Mānoa's graduate education program added to this table effective AY 2014-15.</t>
  </si>
  <si>
    <t>2013-14</t>
  </si>
  <si>
    <t>Graduate-Nursing  7/</t>
  </si>
  <si>
    <t xml:space="preserve">  Pharmacy 8/</t>
  </si>
  <si>
    <t>UH Community Colleges  9/</t>
  </si>
  <si>
    <t xml:space="preserve">     Maui 10/</t>
  </si>
  <si>
    <t xml:space="preserve">     Windward 11/</t>
  </si>
  <si>
    <t>Tuition rates were approved by the Board of Regents, October 26, 2011.  Current schedule is available through AY 2016-17.</t>
  </si>
  <si>
    <t>Full-time (FT) tuition applies to students enrolling for 12 or more credits at UH Mānoa, UH Hilo, and UH West O‘ahu.  In accordance with</t>
  </si>
  <si>
    <t>at each campus.</t>
  </si>
  <si>
    <t>University concurrent enrollment policy,students enrolling at multiple institutions/campuses during the same term pay the applicable tuition</t>
  </si>
  <si>
    <t xml:space="preserve"> and approved by the President.</t>
  </si>
  <si>
    <t>Community colleges tuition is charged on a per-credit basis for all enrolled credits.  The full-time amount shown is based on 12 enrolled</t>
  </si>
  <si>
    <t xml:space="preserve"> credits, and shown for comparative purposes only.</t>
  </si>
  <si>
    <t>At all campuses, tuition is not charged for credit courses subsidized under contractual agreements.  In accordance</t>
  </si>
  <si>
    <t>same term pay the applicable tuition at each campus.</t>
  </si>
  <si>
    <t xml:space="preserve">with University concurrent enrollment policy, students enrolling at multiple institutions/campuses during the </t>
  </si>
  <si>
    <t>The CBA master's degrees offered in executive format charge the resident tuition established here plus additional</t>
  </si>
  <si>
    <t>fees delegated to and approved by the President.</t>
  </si>
  <si>
    <t>Effective AY 2006-07, undergraduate and graduate architecture students (resident and non-resident) pay an additional professional fee (not to exceed $500) per semester.</t>
  </si>
  <si>
    <t>sophomores and continuing their enrollment in fall 2003 as classified freshmen or classified sophomores are grandfathered at the lower division tuition schedule for AY 2003-04.</t>
  </si>
  <si>
    <t xml:space="preserve"> Correction made to fees for AY 2005-06; rates will not tie to what has been previously published.</t>
  </si>
  <si>
    <t>At all campuses, tuition is not charged for credit courses subsidized under contractual agreements (students may be subject to administrative</t>
  </si>
  <si>
    <t xml:space="preserve">administrative fees). In accordance with University concurrent enrollment policy, students enrolling at multiple institutions/campuses during </t>
  </si>
  <si>
    <t xml:space="preserve">the same term pay the applicable tuition at each campus. Professional fees may be required for selected undergraduate programs. See </t>
  </si>
  <si>
    <t>respective campus programs for details.</t>
  </si>
  <si>
    <t>Master's degrees offered in executive format by the Shidler College of Business charge the resident tuition established here (plus additional</t>
  </si>
  <si>
    <t>fees).</t>
  </si>
  <si>
    <t>Pacific Islander rates at UH Hilo ($312), UH West O'ahu ($310), and the UH Community Colleges ($302.50) are calculated at the midpoint</t>
  </si>
  <si>
    <t>between the resident and nonresident rates ($302.50). Likewise, WUE rates at UH Hilo ($312), UH West O'ahu ($310), and Maui College</t>
  </si>
  <si>
    <t>($302.50) are calculated at the midpoint between the resident and nonresident rates.  Pacific Islander and WUE rates at UH Manoa</t>
  </si>
  <si>
    <t>follow the resident/nonresident summer rates published in this schedule.</t>
  </si>
  <si>
    <t>2) remedial/developmental course, 3) college success courses or other courses taught as part of a learning community that includes</t>
  </si>
  <si>
    <t xml:space="preserve">remedial/developmental courses. During the summer terms, these courses will be charged at the previous fall/spring rates. </t>
  </si>
  <si>
    <t>Graduate - Nursing………………………………………...…..………….</t>
  </si>
  <si>
    <t>Graduate - Nursing…………………………………………...…..……….</t>
  </si>
  <si>
    <t xml:space="preserve">  Graduate-Nursing ……………………………………………………………………………………….</t>
  </si>
  <si>
    <t>Graduate-Nursing 8/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</si>
</sst>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 style="medium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Border="1" applyAlignment="1">
      <alignment horizontal="centerContinuous"/>
    </xf>
    <xf numFmtId="164" fontId="0" fillId="0" borderId="16" xfId="0" applyNumberFormat="1" applyBorder="1" applyAlignment="1">
      <alignment horizontal="centerContinuous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3" xfId="0" applyNumberForma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Continuous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 quotePrefix="1">
      <alignment/>
    </xf>
    <xf numFmtId="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2" xfId="0" applyNumberFormat="1" applyBorder="1" applyAlignment="1">
      <alignment horizontal="right"/>
    </xf>
    <xf numFmtId="4" fontId="0" fillId="0" borderId="3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4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4" fontId="0" fillId="0" borderId="11" xfId="0" applyNumberFormat="1" applyBorder="1" applyAlignment="1">
      <alignment horizontal="centerContinuous"/>
    </xf>
    <xf numFmtId="4" fontId="49" fillId="0" borderId="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49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2" xfId="0" applyNumberFormat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0" fillId="0" borderId="11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49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4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23" xfId="0" applyNumberFormat="1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Continuous"/>
    </xf>
    <xf numFmtId="0" fontId="0" fillId="0" borderId="0" xfId="0" applyFon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" fontId="0" fillId="0" borderId="32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16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51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3" fontId="0" fillId="0" borderId="49" xfId="0" applyNumberFormat="1" applyFont="1" applyBorder="1" applyAlignment="1">
      <alignment horizontal="centerContinuous"/>
    </xf>
    <xf numFmtId="3" fontId="0" fillId="0" borderId="46" xfId="0" applyNumberFormat="1" applyFont="1" applyBorder="1" applyAlignment="1">
      <alignment horizontal="centerContinuous"/>
    </xf>
    <xf numFmtId="3" fontId="0" fillId="0" borderId="46" xfId="0" applyNumberFormat="1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Continuous"/>
    </xf>
    <xf numFmtId="3" fontId="0" fillId="0" borderId="55" xfId="0" applyNumberFormat="1" applyFont="1" applyBorder="1" applyAlignment="1">
      <alignment horizontal="centerContinuous"/>
    </xf>
    <xf numFmtId="3" fontId="0" fillId="0" borderId="56" xfId="0" applyNumberFormat="1" applyFont="1" applyBorder="1" applyAlignment="1">
      <alignment horizontal="centerContinuous"/>
    </xf>
    <xf numFmtId="3" fontId="0" fillId="0" borderId="57" xfId="0" applyNumberFormat="1" applyFont="1" applyBorder="1" applyAlignment="1">
      <alignment horizontal="centerContinuous"/>
    </xf>
    <xf numFmtId="3" fontId="0" fillId="0" borderId="58" xfId="0" applyNumberFormat="1" applyFont="1" applyBorder="1" applyAlignment="1">
      <alignment horizontal="centerContinuous"/>
    </xf>
    <xf numFmtId="3" fontId="0" fillId="0" borderId="56" xfId="0" applyNumberFormat="1" applyFont="1" applyFill="1" applyBorder="1" applyAlignment="1">
      <alignment horizontal="centerContinuous"/>
    </xf>
    <xf numFmtId="3" fontId="0" fillId="0" borderId="57" xfId="0" applyNumberFormat="1" applyFont="1" applyFill="1" applyBorder="1" applyAlignment="1">
      <alignment horizontal="centerContinuous"/>
    </xf>
    <xf numFmtId="3" fontId="0" fillId="0" borderId="58" xfId="0" applyNumberFormat="1" applyFont="1" applyFill="1" applyBorder="1" applyAlignment="1">
      <alignment horizontal="centerContinuous"/>
    </xf>
    <xf numFmtId="3" fontId="0" fillId="0" borderId="3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208" customWidth="1"/>
    <col min="2" max="2" width="4.00390625" style="208" customWidth="1"/>
    <col min="3" max="3" width="10.00390625" style="208" customWidth="1"/>
    <col min="4" max="4" width="73.00390625" style="208" customWidth="1"/>
    <col min="5" max="16384" width="9.140625" style="208" customWidth="1"/>
  </cols>
  <sheetData>
    <row r="2" spans="2:4" ht="15">
      <c r="B2" s="353" t="s">
        <v>2</v>
      </c>
      <c r="C2" s="354"/>
      <c r="D2" s="354"/>
    </row>
    <row r="3" spans="2:4" ht="15">
      <c r="B3" s="354" t="s">
        <v>149</v>
      </c>
      <c r="C3" s="354"/>
      <c r="D3" s="354"/>
    </row>
    <row r="4" spans="2:4" ht="15">
      <c r="B4" s="353" t="s">
        <v>282</v>
      </c>
      <c r="C4" s="354"/>
      <c r="D4" s="354"/>
    </row>
    <row r="6" ht="15">
      <c r="B6" s="209"/>
    </row>
    <row r="7" spans="2:6" ht="15">
      <c r="B7" s="210"/>
      <c r="C7" s="208" t="s">
        <v>150</v>
      </c>
      <c r="D7" s="208" t="s">
        <v>151</v>
      </c>
      <c r="F7" s="211"/>
    </row>
    <row r="8" ht="15">
      <c r="D8" s="211" t="s">
        <v>283</v>
      </c>
    </row>
    <row r="10" spans="3:4" ht="15">
      <c r="C10" s="208" t="s">
        <v>152</v>
      </c>
      <c r="D10" s="208" t="s">
        <v>153</v>
      </c>
    </row>
    <row r="11" ht="15">
      <c r="D11" s="211" t="s">
        <v>281</v>
      </c>
    </row>
    <row r="13" spans="3:4" ht="15">
      <c r="C13" s="208" t="s">
        <v>154</v>
      </c>
      <c r="D13" s="208" t="s">
        <v>155</v>
      </c>
    </row>
    <row r="14" ht="15">
      <c r="D14" s="211" t="s">
        <v>281</v>
      </c>
    </row>
    <row r="16" spans="3:4" ht="15">
      <c r="C16" s="208" t="s">
        <v>156</v>
      </c>
      <c r="D16" s="208" t="s">
        <v>157</v>
      </c>
    </row>
    <row r="17" ht="15">
      <c r="D17" s="211" t="s">
        <v>284</v>
      </c>
    </row>
    <row r="19" spans="3:4" ht="15">
      <c r="C19" s="208" t="s">
        <v>158</v>
      </c>
      <c r="D19" s="208" t="s">
        <v>159</v>
      </c>
    </row>
    <row r="20" ht="15">
      <c r="D20" s="211" t="s">
        <v>284</v>
      </c>
    </row>
    <row r="22" spans="3:4" ht="15">
      <c r="C22" s="208" t="s">
        <v>160</v>
      </c>
      <c r="D22" s="208" t="s">
        <v>161</v>
      </c>
    </row>
    <row r="23" ht="15">
      <c r="D23" s="211" t="s">
        <v>286</v>
      </c>
    </row>
    <row r="25" spans="3:4" ht="15">
      <c r="C25" s="208" t="s">
        <v>162</v>
      </c>
      <c r="D25" s="208" t="s">
        <v>163</v>
      </c>
    </row>
    <row r="26" ht="15">
      <c r="D26" s="211" t="s">
        <v>284</v>
      </c>
    </row>
  </sheetData>
  <sheetProtection/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"/>
  <sheetViews>
    <sheetView tabSelected="1" zoomScale="87" zoomScaleNormal="87" zoomScaleSheetLayoutView="100" workbookViewId="0" topLeftCell="A70">
      <selection activeCell="B87" sqref="B87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1.7109375" style="0" customWidth="1"/>
    <col min="4" max="4" width="10.140625" style="5" bestFit="1" customWidth="1"/>
    <col min="5" max="5" width="7.140625" style="6" bestFit="1" customWidth="1"/>
    <col min="6" max="6" width="10.140625" style="5" bestFit="1" customWidth="1"/>
    <col min="7" max="7" width="7.140625" style="6" bestFit="1" customWidth="1"/>
    <col min="8" max="8" width="10.140625" style="0" bestFit="1" customWidth="1"/>
    <col min="9" max="9" width="7.140625" style="0" bestFit="1" customWidth="1"/>
    <col min="10" max="10" width="10.140625" style="0" bestFit="1" customWidth="1"/>
    <col min="11" max="11" width="7.140625" style="0" bestFit="1" customWidth="1"/>
    <col min="12" max="12" width="10.140625" style="0" bestFit="1" customWidth="1"/>
    <col min="13" max="13" width="7.140625" style="0" bestFit="1" customWidth="1"/>
    <col min="14" max="14" width="10.140625" style="0" bestFit="1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</cols>
  <sheetData>
    <row r="1" spans="4:7" s="1" customFormat="1" ht="12">
      <c r="D1" s="32"/>
      <c r="E1" s="33"/>
      <c r="F1" s="32"/>
      <c r="G1" s="33"/>
    </row>
    <row r="2" ht="12.75"/>
    <row r="3" spans="1:19" ht="15">
      <c r="A3" s="355" t="s">
        <v>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15">
      <c r="A4" s="355" t="s">
        <v>4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</row>
    <row r="5" spans="1:19" ht="15">
      <c r="A5" s="355" t="s">
        <v>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</row>
    <row r="6" spans="1:19" ht="15">
      <c r="A6" s="355" t="s">
        <v>311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</row>
    <row r="7" spans="1:9" ht="6" customHeight="1">
      <c r="A7" s="11"/>
      <c r="B7" s="11"/>
      <c r="C7" s="11"/>
      <c r="D7" s="17"/>
      <c r="E7" s="18"/>
      <c r="F7" s="17"/>
      <c r="G7" s="18"/>
      <c r="H7" s="17"/>
      <c r="I7" s="18"/>
    </row>
    <row r="8" spans="1:19" ht="13.5" thickBot="1">
      <c r="A8" s="20"/>
      <c r="B8" s="20"/>
      <c r="C8" s="20"/>
      <c r="D8" s="24"/>
      <c r="E8" s="25"/>
      <c r="F8" s="24"/>
      <c r="G8" s="25"/>
      <c r="H8" s="24"/>
      <c r="I8" s="25"/>
      <c r="S8" s="69"/>
    </row>
    <row r="9" spans="1:19" ht="12.75">
      <c r="A9" s="10"/>
      <c r="B9" s="14" t="s">
        <v>6</v>
      </c>
      <c r="C9" s="13"/>
      <c r="D9" s="73" t="s">
        <v>144</v>
      </c>
      <c r="E9" s="12"/>
      <c r="F9" s="73" t="s">
        <v>147</v>
      </c>
      <c r="G9" s="36"/>
      <c r="H9" s="110" t="s">
        <v>164</v>
      </c>
      <c r="I9" s="36"/>
      <c r="J9" s="110" t="s">
        <v>173</v>
      </c>
      <c r="K9" s="36"/>
      <c r="L9" s="110" t="s">
        <v>174</v>
      </c>
      <c r="M9" s="36"/>
      <c r="N9" s="110" t="s">
        <v>240</v>
      </c>
      <c r="O9" s="36"/>
      <c r="P9" s="73" t="s">
        <v>328</v>
      </c>
      <c r="Q9" s="36"/>
      <c r="R9" s="146" t="s">
        <v>301</v>
      </c>
      <c r="S9" s="117"/>
    </row>
    <row r="10" spans="1:19" s="3" customFormat="1" ht="12.75">
      <c r="A10" s="34"/>
      <c r="B10" s="14"/>
      <c r="C10" s="35"/>
      <c r="D10" s="74" t="s">
        <v>7</v>
      </c>
      <c r="E10" s="16" t="s">
        <v>8</v>
      </c>
      <c r="F10" s="74" t="s">
        <v>7</v>
      </c>
      <c r="G10" s="26" t="s">
        <v>8</v>
      </c>
      <c r="H10" s="15" t="s">
        <v>7</v>
      </c>
      <c r="I10" s="26" t="s">
        <v>8</v>
      </c>
      <c r="J10" s="15" t="s">
        <v>7</v>
      </c>
      <c r="K10" s="26" t="s">
        <v>8</v>
      </c>
      <c r="L10" s="15" t="s">
        <v>7</v>
      </c>
      <c r="M10" s="26" t="s">
        <v>8</v>
      </c>
      <c r="N10" s="15" t="s">
        <v>7</v>
      </c>
      <c r="O10" s="26" t="s">
        <v>8</v>
      </c>
      <c r="P10" s="221" t="s">
        <v>7</v>
      </c>
      <c r="Q10" s="222" t="s">
        <v>8</v>
      </c>
      <c r="R10" s="15" t="s">
        <v>7</v>
      </c>
      <c r="S10" s="85" t="s">
        <v>8</v>
      </c>
    </row>
    <row r="11" spans="1:19" ht="6" customHeight="1" thickBot="1">
      <c r="A11" s="19"/>
      <c r="B11" s="20"/>
      <c r="C11" s="23"/>
      <c r="D11" s="75"/>
      <c r="E11" s="22"/>
      <c r="F11" s="75"/>
      <c r="G11" s="27"/>
      <c r="H11" s="21"/>
      <c r="I11" s="27"/>
      <c r="J11" s="21"/>
      <c r="K11" s="27"/>
      <c r="L11" s="21"/>
      <c r="M11" s="27"/>
      <c r="N11" s="22"/>
      <c r="O11" s="27"/>
      <c r="P11" s="75"/>
      <c r="Q11" s="27"/>
      <c r="R11" s="21"/>
      <c r="S11" s="86"/>
    </row>
    <row r="12" spans="1:19" ht="6" customHeight="1">
      <c r="A12" s="10"/>
      <c r="B12" s="11"/>
      <c r="C12" s="13"/>
      <c r="D12" s="76"/>
      <c r="E12" s="18"/>
      <c r="F12" s="76"/>
      <c r="G12" s="28"/>
      <c r="H12" s="17"/>
      <c r="I12" s="28"/>
      <c r="J12" s="17"/>
      <c r="K12" s="28"/>
      <c r="L12" s="17"/>
      <c r="M12" s="28"/>
      <c r="N12" s="18"/>
      <c r="O12" s="28"/>
      <c r="P12" s="224"/>
      <c r="Q12" s="225"/>
      <c r="R12" s="17"/>
      <c r="S12" s="87"/>
    </row>
    <row r="13" spans="1:19" ht="12.75">
      <c r="A13" s="10"/>
      <c r="B13" s="66" t="s">
        <v>168</v>
      </c>
      <c r="C13" s="13"/>
      <c r="D13" s="76"/>
      <c r="E13" s="18"/>
      <c r="F13" s="76"/>
      <c r="G13" s="28"/>
      <c r="H13" s="17"/>
      <c r="I13" s="28"/>
      <c r="J13" s="17"/>
      <c r="K13" s="28"/>
      <c r="L13" s="17"/>
      <c r="M13" s="28"/>
      <c r="N13" s="18"/>
      <c r="O13" s="28"/>
      <c r="P13" s="224"/>
      <c r="Q13" s="225"/>
      <c r="R13" s="17"/>
      <c r="S13" s="87"/>
    </row>
    <row r="14" spans="1:19" ht="6" customHeight="1">
      <c r="A14" s="10"/>
      <c r="B14" s="11"/>
      <c r="C14" s="13"/>
      <c r="D14" s="76"/>
      <c r="E14" s="18"/>
      <c r="F14" s="76"/>
      <c r="G14" s="28"/>
      <c r="H14" s="17"/>
      <c r="I14" s="28"/>
      <c r="J14" s="17"/>
      <c r="K14" s="28"/>
      <c r="L14" s="17"/>
      <c r="M14" s="28"/>
      <c r="N14" s="18"/>
      <c r="O14" s="28"/>
      <c r="P14" s="224"/>
      <c r="Q14" s="225"/>
      <c r="R14" s="17"/>
      <c r="S14" s="87"/>
    </row>
    <row r="15" spans="1:21" ht="12.75">
      <c r="A15" s="10"/>
      <c r="B15" s="11" t="s">
        <v>9</v>
      </c>
      <c r="C15" s="13"/>
      <c r="D15" s="76"/>
      <c r="E15" s="18"/>
      <c r="F15" s="76"/>
      <c r="G15" s="28"/>
      <c r="H15" s="17"/>
      <c r="I15" s="28"/>
      <c r="J15" s="17"/>
      <c r="K15" s="28"/>
      <c r="L15" s="17"/>
      <c r="M15" s="28"/>
      <c r="N15" s="18"/>
      <c r="O15" s="28"/>
      <c r="P15" s="224"/>
      <c r="Q15" s="225"/>
      <c r="R15" s="17"/>
      <c r="S15" s="87"/>
      <c r="U15" s="132"/>
    </row>
    <row r="16" spans="1:19" ht="12.75">
      <c r="A16" s="10"/>
      <c r="B16" s="11" t="s">
        <v>22</v>
      </c>
      <c r="C16" s="13" t="s">
        <v>19</v>
      </c>
      <c r="D16" s="76">
        <v>5390.4</v>
      </c>
      <c r="E16" s="18">
        <v>19.19334866442597</v>
      </c>
      <c r="F16" s="76">
        <v>6258.4</v>
      </c>
      <c r="G16" s="28">
        <f>((F16-D16)/D16)*100</f>
        <v>16.10270109824874</v>
      </c>
      <c r="H16" s="17">
        <v>7167.4</v>
      </c>
      <c r="I16" s="28">
        <f>((H16-F16)/F16)*100</f>
        <v>14.52447910008948</v>
      </c>
      <c r="J16" s="17">
        <v>8095.4</v>
      </c>
      <c r="K16" s="28">
        <f>((J16-H16)/H16)*100</f>
        <v>12.947512347573737</v>
      </c>
      <c r="L16" s="17">
        <v>9100</v>
      </c>
      <c r="M16" s="28">
        <f>((L16-J16)/J16)*100</f>
        <v>12.409516515552047</v>
      </c>
      <c r="N16" s="17">
        <v>9404</v>
      </c>
      <c r="O16" s="28">
        <f>((N16-L16)/L16)*100</f>
        <v>3.3406593406593412</v>
      </c>
      <c r="P16" s="224">
        <v>9904</v>
      </c>
      <c r="Q16" s="225">
        <f>((P16-N16)/N16)*100</f>
        <v>5.316886431305827</v>
      </c>
      <c r="R16" s="17">
        <f>'Table 2'!J16</f>
        <v>10620</v>
      </c>
      <c r="S16" s="87">
        <f>((R16-P16)/P16)*100</f>
        <v>7.22940226171244</v>
      </c>
    </row>
    <row r="17" spans="1:19" ht="12.75">
      <c r="A17" s="10"/>
      <c r="B17" s="11" t="s">
        <v>23</v>
      </c>
      <c r="C17" s="13" t="s">
        <v>19</v>
      </c>
      <c r="D17" s="76">
        <v>14654.4</v>
      </c>
      <c r="E17" s="18">
        <v>18.23404117988769</v>
      </c>
      <c r="F17" s="76">
        <v>16914.4</v>
      </c>
      <c r="G17" s="28">
        <f>((F17-D17)/D17)*100</f>
        <v>15.42198930014195</v>
      </c>
      <c r="H17" s="88">
        <v>19215.4</v>
      </c>
      <c r="I17" s="28">
        <f>((H17-F17)/F17)*100</f>
        <v>13.603793217613394</v>
      </c>
      <c r="J17" s="88">
        <v>21535.4</v>
      </c>
      <c r="K17" s="28">
        <f>((J17-H17)/H17)*100</f>
        <v>12.073649260488981</v>
      </c>
      <c r="L17" s="88">
        <v>23932</v>
      </c>
      <c r="M17" s="28">
        <f>((L17-J17)/J17)*100</f>
        <v>11.128653287145807</v>
      </c>
      <c r="N17" s="17">
        <v>25652</v>
      </c>
      <c r="O17" s="28">
        <f>((N17-L17)/L17)*100</f>
        <v>7.187029918101287</v>
      </c>
      <c r="P17" s="224">
        <v>27472</v>
      </c>
      <c r="Q17" s="225">
        <f>((P17-N17)/N17)*100</f>
        <v>7.094963355683767</v>
      </c>
      <c r="R17" s="88">
        <f>'Table 2'!R16</f>
        <v>29412</v>
      </c>
      <c r="S17" s="87">
        <f>((R17-P17)/P17)*100</f>
        <v>7.061735585323238</v>
      </c>
    </row>
    <row r="18" spans="1:19" ht="6" customHeight="1">
      <c r="A18" s="10"/>
      <c r="B18" s="11"/>
      <c r="C18" s="13"/>
      <c r="D18" s="76"/>
      <c r="E18" s="18"/>
      <c r="F18" s="76"/>
      <c r="G18" s="28"/>
      <c r="H18" s="111"/>
      <c r="I18" s="28"/>
      <c r="J18" s="111"/>
      <c r="K18" s="28"/>
      <c r="L18" s="111"/>
      <c r="M18" s="28"/>
      <c r="N18" s="17"/>
      <c r="O18" s="28"/>
      <c r="P18" s="224"/>
      <c r="Q18" s="225"/>
      <c r="R18" s="111"/>
      <c r="S18" s="87"/>
    </row>
    <row r="19" spans="1:19" ht="12.75">
      <c r="A19" s="10"/>
      <c r="B19" s="11" t="s">
        <v>10</v>
      </c>
      <c r="C19" s="13"/>
      <c r="D19" s="76"/>
      <c r="E19" s="18"/>
      <c r="F19" s="76"/>
      <c r="G19" s="28"/>
      <c r="H19" s="111"/>
      <c r="I19" s="28"/>
      <c r="J19" s="111"/>
      <c r="K19" s="28"/>
      <c r="L19" s="111"/>
      <c r="M19" s="28"/>
      <c r="N19" s="17"/>
      <c r="O19" s="28"/>
      <c r="P19" s="224"/>
      <c r="Q19" s="225"/>
      <c r="R19" s="111"/>
      <c r="S19" s="87"/>
    </row>
    <row r="20" spans="1:21" ht="12.75">
      <c r="A20" s="10"/>
      <c r="B20" s="11" t="s">
        <v>22</v>
      </c>
      <c r="C20" s="13" t="s">
        <v>19</v>
      </c>
      <c r="D20" s="76">
        <v>7138.4</v>
      </c>
      <c r="E20" s="18">
        <v>17.90433403805497</v>
      </c>
      <c r="F20" s="76">
        <v>8222.4</v>
      </c>
      <c r="G20" s="28">
        <f>((F20-D20)/D20)*100</f>
        <v>15.185475736859802</v>
      </c>
      <c r="H20" s="88">
        <v>9347.4</v>
      </c>
      <c r="I20" s="28">
        <f>((H20-F20)/F20)*100</f>
        <v>13.68213660245184</v>
      </c>
      <c r="J20" s="88">
        <v>10491.4</v>
      </c>
      <c r="K20" s="28">
        <f>((J20-H20)/H20)*100</f>
        <v>12.23869739178809</v>
      </c>
      <c r="L20" s="88">
        <v>11712</v>
      </c>
      <c r="M20" s="28">
        <f>((L20-J20)/J20)*100</f>
        <v>11.634290943058128</v>
      </c>
      <c r="N20" s="17">
        <v>12352</v>
      </c>
      <c r="O20" s="28">
        <f>((N20-L20)/L20)*100</f>
        <v>5.46448087431694</v>
      </c>
      <c r="P20" s="224">
        <v>13116</v>
      </c>
      <c r="Q20" s="225">
        <f>((P20-N20)/N20)*100</f>
        <v>6.185233160621761</v>
      </c>
      <c r="R20" s="88">
        <f>'Table 2'!J17</f>
        <v>14048</v>
      </c>
      <c r="S20" s="87">
        <f>((R20-P20)/P20)*100</f>
        <v>7.10582494663007</v>
      </c>
      <c r="U20" s="147"/>
    </row>
    <row r="21" spans="1:22" ht="12.75">
      <c r="A21" s="10"/>
      <c r="B21" s="11" t="s">
        <v>23</v>
      </c>
      <c r="C21" s="13" t="s">
        <v>19</v>
      </c>
      <c r="D21" s="76">
        <v>16594.4</v>
      </c>
      <c r="E21" s="18">
        <v>19.15785845588237</v>
      </c>
      <c r="F21" s="76">
        <v>19262.4</v>
      </c>
      <c r="G21" s="28">
        <f>((F21-D21)/D21)*100</f>
        <v>16.07771296340934</v>
      </c>
      <c r="H21" s="88">
        <v>21971.4</v>
      </c>
      <c r="I21" s="28">
        <f>((H21-F21)/F21)*100</f>
        <v>14.06366807874408</v>
      </c>
      <c r="J21" s="88">
        <v>24699.4</v>
      </c>
      <c r="K21" s="28">
        <f>((J21-H21)/H21)*100</f>
        <v>12.416140983278261</v>
      </c>
      <c r="L21" s="88">
        <v>27504</v>
      </c>
      <c r="M21" s="28">
        <f>((L21-J21)/J21)*100</f>
        <v>11.35493169874571</v>
      </c>
      <c r="N21" s="17">
        <v>28912</v>
      </c>
      <c r="O21" s="28">
        <f>((N21-L21)/L21)*100</f>
        <v>5.119255381035486</v>
      </c>
      <c r="P21" s="224">
        <v>30660</v>
      </c>
      <c r="Q21" s="225">
        <f>((P21-N21)/N21)*100</f>
        <v>6.045932484781406</v>
      </c>
      <c r="R21" s="88">
        <f>'Table 2'!R17</f>
        <v>32816</v>
      </c>
      <c r="S21" s="87">
        <f>((R21-P21)/P21)*100</f>
        <v>7.031963470319634</v>
      </c>
      <c r="V21" s="125"/>
    </row>
    <row r="22" spans="1:19" ht="6" customHeight="1">
      <c r="A22" s="10"/>
      <c r="B22" s="11"/>
      <c r="C22" s="13"/>
      <c r="D22" s="76"/>
      <c r="E22" s="18"/>
      <c r="F22" s="76"/>
      <c r="G22" s="28"/>
      <c r="H22" s="111"/>
      <c r="I22" s="28"/>
      <c r="J22" s="111"/>
      <c r="K22" s="28"/>
      <c r="L22" s="111"/>
      <c r="M22" s="28"/>
      <c r="N22" s="17"/>
      <c r="O22" s="28"/>
      <c r="P22" s="224"/>
      <c r="Q22" s="225"/>
      <c r="R22" s="111"/>
      <c r="S22" s="87"/>
    </row>
    <row r="23" spans="1:21" ht="12.75" customHeight="1">
      <c r="A23" s="10"/>
      <c r="B23" s="68" t="s">
        <v>124</v>
      </c>
      <c r="C23" s="13"/>
      <c r="D23" s="76"/>
      <c r="E23" s="18"/>
      <c r="F23" s="76"/>
      <c r="G23" s="28"/>
      <c r="H23" s="111"/>
      <c r="I23" s="28"/>
      <c r="J23" s="111"/>
      <c r="K23" s="28"/>
      <c r="L23" s="111"/>
      <c r="M23" s="28"/>
      <c r="N23" s="17"/>
      <c r="O23" s="28"/>
      <c r="P23" s="224"/>
      <c r="Q23" s="225"/>
      <c r="R23" s="111"/>
      <c r="S23" s="87"/>
      <c r="U23" s="125"/>
    </row>
    <row r="24" spans="1:21" ht="12.75" customHeight="1">
      <c r="A24" s="10"/>
      <c r="B24" s="11" t="s">
        <v>22</v>
      </c>
      <c r="C24" s="78" t="s">
        <v>123</v>
      </c>
      <c r="D24" s="82">
        <v>5990.4</v>
      </c>
      <c r="E24" s="64">
        <v>21.696733300828868</v>
      </c>
      <c r="F24" s="76">
        <v>7058.4</v>
      </c>
      <c r="G24" s="28">
        <f>((F24-D24)/D24)*100</f>
        <v>17.828525641025642</v>
      </c>
      <c r="H24" s="88">
        <v>8167.4</v>
      </c>
      <c r="I24" s="28">
        <f>((H24-F24)/F24)*100</f>
        <v>15.711776039895728</v>
      </c>
      <c r="J24" s="88">
        <v>9095.4</v>
      </c>
      <c r="K24" s="28">
        <f>((J24-H24)/H24)*100</f>
        <v>11.362245022895904</v>
      </c>
      <c r="L24" s="88">
        <v>10100</v>
      </c>
      <c r="M24" s="28">
        <f>((L24-J24)/J24)*100</f>
        <v>11.045143699012693</v>
      </c>
      <c r="N24" s="17">
        <v>10404</v>
      </c>
      <c r="O24" s="28">
        <f>((N24-L24)/L24)*100</f>
        <v>3.00990099009901</v>
      </c>
      <c r="P24" s="224">
        <v>10904</v>
      </c>
      <c r="Q24" s="225">
        <f>((P24-N24)/N24)*100</f>
        <v>4.805843906189927</v>
      </c>
      <c r="R24" s="88">
        <f>'Table 2'!J18</f>
        <v>11620</v>
      </c>
      <c r="S24" s="87">
        <f>((R24-P24)/P24)*100</f>
        <v>6.566397652237711</v>
      </c>
      <c r="U24" s="125"/>
    </row>
    <row r="25" spans="1:19" ht="12.75" customHeight="1">
      <c r="A25" s="10"/>
      <c r="B25" s="11" t="s">
        <v>23</v>
      </c>
      <c r="C25" s="78" t="s">
        <v>123</v>
      </c>
      <c r="D25" s="82">
        <v>15254.4</v>
      </c>
      <c r="E25" s="64">
        <v>19.227161883323955</v>
      </c>
      <c r="F25" s="76">
        <v>17714.4</v>
      </c>
      <c r="G25" s="28">
        <f>((F25-D25)/D25)*100</f>
        <v>16.12649465072374</v>
      </c>
      <c r="H25" s="88">
        <v>20215.4</v>
      </c>
      <c r="I25" s="28">
        <f>((H25-F25)/F25)*100</f>
        <v>14.11845730027548</v>
      </c>
      <c r="J25" s="88">
        <v>22535.4</v>
      </c>
      <c r="K25" s="28">
        <f>((J25-H25)/H25)*100</f>
        <v>11.47639918082254</v>
      </c>
      <c r="L25" s="88">
        <v>24932</v>
      </c>
      <c r="M25" s="28">
        <f>((L25-J25)/J25)*100</f>
        <v>10.63482343335374</v>
      </c>
      <c r="N25" s="17">
        <v>26652</v>
      </c>
      <c r="O25" s="28">
        <f>((N25-L25)/L25)*100</f>
        <v>6.898764639820311</v>
      </c>
      <c r="P25" s="224">
        <v>28472</v>
      </c>
      <c r="Q25" s="225">
        <f>((P25-N25)/N25)*100</f>
        <v>6.828755815698634</v>
      </c>
      <c r="R25" s="88">
        <f>'Table 2'!R18</f>
        <v>30412</v>
      </c>
      <c r="S25" s="87">
        <f>((R25-P25)/P25)*100</f>
        <v>6.813711716774375</v>
      </c>
    </row>
    <row r="26" spans="1:19" ht="6" customHeight="1">
      <c r="A26" s="10"/>
      <c r="B26" s="11"/>
      <c r="C26" s="13"/>
      <c r="D26" s="76"/>
      <c r="E26" s="18"/>
      <c r="F26" s="76"/>
      <c r="G26" s="28"/>
      <c r="H26" s="111"/>
      <c r="I26" s="28"/>
      <c r="J26" s="111"/>
      <c r="K26" s="28"/>
      <c r="L26" s="111"/>
      <c r="M26" s="28"/>
      <c r="N26" s="17"/>
      <c r="O26" s="28"/>
      <c r="P26" s="224"/>
      <c r="Q26" s="225"/>
      <c r="R26" s="111"/>
      <c r="S26" s="87"/>
    </row>
    <row r="27" spans="1:19" ht="12.75" customHeight="1">
      <c r="A27" s="10"/>
      <c r="B27" s="68" t="s">
        <v>132</v>
      </c>
      <c r="C27" s="13"/>
      <c r="D27" s="76"/>
      <c r="E27" s="18"/>
      <c r="F27" s="76"/>
      <c r="G27" s="28"/>
      <c r="H27" s="111"/>
      <c r="I27" s="28"/>
      <c r="J27" s="111"/>
      <c r="K27" s="28"/>
      <c r="L27" s="111"/>
      <c r="M27" s="28"/>
      <c r="N27" s="17"/>
      <c r="O27" s="28"/>
      <c r="P27" s="224"/>
      <c r="Q27" s="225"/>
      <c r="R27" s="111"/>
      <c r="S27" s="87"/>
    </row>
    <row r="28" spans="1:21" ht="12.75" customHeight="1">
      <c r="A28" s="10"/>
      <c r="B28" s="11" t="s">
        <v>22</v>
      </c>
      <c r="C28" s="78" t="s">
        <v>123</v>
      </c>
      <c r="D28" s="82">
        <v>5990.4</v>
      </c>
      <c r="E28" s="64">
        <v>21.696733300828868</v>
      </c>
      <c r="F28" s="76">
        <v>7058.4</v>
      </c>
      <c r="G28" s="28">
        <f>((F28-D28)/D28)*100</f>
        <v>17.828525641025642</v>
      </c>
      <c r="H28" s="88">
        <v>8167.4</v>
      </c>
      <c r="I28" s="28">
        <f>((H28-F28)/F28)*100</f>
        <v>15.711776039895728</v>
      </c>
      <c r="J28" s="88">
        <v>9095.4</v>
      </c>
      <c r="K28" s="28">
        <f>((J28-H28)/H28)*100</f>
        <v>11.362245022895904</v>
      </c>
      <c r="L28" s="88">
        <v>10100</v>
      </c>
      <c r="M28" s="28">
        <f>((L28-J28)/J28)*100</f>
        <v>11.045143699012693</v>
      </c>
      <c r="N28" s="17">
        <v>10404</v>
      </c>
      <c r="O28" s="28">
        <f>((N28-L28)/L28)*100</f>
        <v>3.00990099009901</v>
      </c>
      <c r="P28" s="224">
        <v>10904</v>
      </c>
      <c r="Q28" s="225">
        <f>((P28-N28)/N28)*100</f>
        <v>4.805843906189927</v>
      </c>
      <c r="R28" s="88">
        <f>'Table 2'!J19</f>
        <v>11620</v>
      </c>
      <c r="S28" s="87">
        <f>((R28-P28)/P28)*100</f>
        <v>6.566397652237711</v>
      </c>
      <c r="U28" s="144"/>
    </row>
    <row r="29" spans="1:21" ht="12.75" customHeight="1">
      <c r="A29" s="10"/>
      <c r="B29" s="11" t="s">
        <v>23</v>
      </c>
      <c r="C29" s="78" t="s">
        <v>123</v>
      </c>
      <c r="D29" s="82">
        <v>15254.4</v>
      </c>
      <c r="E29" s="64">
        <v>19.227161883323955</v>
      </c>
      <c r="F29" s="76">
        <v>17714.4</v>
      </c>
      <c r="G29" s="28">
        <f>((F29-D29)/D29)*100</f>
        <v>16.12649465072374</v>
      </c>
      <c r="H29" s="88">
        <v>20215.4</v>
      </c>
      <c r="I29" s="28">
        <f>((H29-F29)/F29)*100</f>
        <v>14.11845730027548</v>
      </c>
      <c r="J29" s="88">
        <v>22535.4</v>
      </c>
      <c r="K29" s="28">
        <f>((J29-H29)/H29)*100</f>
        <v>11.47639918082254</v>
      </c>
      <c r="L29" s="88">
        <v>24932</v>
      </c>
      <c r="M29" s="28">
        <f>((L29-J29)/J29)*100</f>
        <v>10.63482343335374</v>
      </c>
      <c r="N29" s="17">
        <v>26652</v>
      </c>
      <c r="O29" s="28">
        <f>((N29-L29)/L29)*100</f>
        <v>6.898764639820311</v>
      </c>
      <c r="P29" s="224">
        <v>28472</v>
      </c>
      <c r="Q29" s="225">
        <f>((P29-N29)/N29)*100</f>
        <v>6.828755815698634</v>
      </c>
      <c r="R29" s="88">
        <f>'Table 2'!R19</f>
        <v>30412</v>
      </c>
      <c r="S29" s="87">
        <f>((R29-P29)/P29)*100</f>
        <v>6.813711716774375</v>
      </c>
      <c r="U29" s="144"/>
    </row>
    <row r="30" spans="1:19" ht="6" customHeight="1">
      <c r="A30" s="10"/>
      <c r="B30" s="11"/>
      <c r="C30" s="13"/>
      <c r="D30" s="76"/>
      <c r="E30" s="18"/>
      <c r="F30" s="76"/>
      <c r="G30" s="28"/>
      <c r="H30" s="111"/>
      <c r="I30" s="28"/>
      <c r="J30" s="111"/>
      <c r="K30" s="28"/>
      <c r="L30" s="111"/>
      <c r="M30" s="28"/>
      <c r="N30" s="17"/>
      <c r="O30" s="28"/>
      <c r="P30" s="224"/>
      <c r="Q30" s="225"/>
      <c r="R30" s="111"/>
      <c r="S30" s="87"/>
    </row>
    <row r="31" spans="1:19" ht="12.75">
      <c r="A31" s="10"/>
      <c r="B31" s="11" t="s">
        <v>133</v>
      </c>
      <c r="C31" s="13"/>
      <c r="D31" s="76"/>
      <c r="E31" s="18"/>
      <c r="F31" s="76"/>
      <c r="G31" s="28"/>
      <c r="H31" s="111"/>
      <c r="I31" s="28"/>
      <c r="J31" s="111"/>
      <c r="K31" s="28"/>
      <c r="L31" s="111"/>
      <c r="M31" s="28"/>
      <c r="N31" s="17"/>
      <c r="O31" s="28"/>
      <c r="P31" s="224"/>
      <c r="Q31" s="225"/>
      <c r="R31" s="111"/>
      <c r="S31" s="87"/>
    </row>
    <row r="32" spans="1:19" ht="12.75">
      <c r="A32" s="10"/>
      <c r="B32" s="11" t="s">
        <v>22</v>
      </c>
      <c r="C32" s="13" t="s">
        <v>19</v>
      </c>
      <c r="D32" s="76">
        <v>6390.4</v>
      </c>
      <c r="E32" s="18">
        <v>15.717803853397076</v>
      </c>
      <c r="F32" s="76">
        <v>7258.4</v>
      </c>
      <c r="G32" s="28">
        <f>((F32-D32)/D32)*100</f>
        <v>13.582874311467203</v>
      </c>
      <c r="H32" s="88">
        <v>8167.4</v>
      </c>
      <c r="I32" s="28">
        <f>((H32-F32)/F32)*100</f>
        <v>12.523421139645102</v>
      </c>
      <c r="J32" s="88">
        <v>9095.4</v>
      </c>
      <c r="K32" s="28">
        <f>((J32-H32)/H32)*100</f>
        <v>11.362245022895904</v>
      </c>
      <c r="L32" s="88">
        <v>10100</v>
      </c>
      <c r="M32" s="28">
        <f>((L32-J32)/J32)*100</f>
        <v>11.045143699012693</v>
      </c>
      <c r="N32" s="17">
        <v>10404</v>
      </c>
      <c r="O32" s="28">
        <f>((N32-L32)/L32)*100</f>
        <v>3.00990099009901</v>
      </c>
      <c r="P32" s="224">
        <v>10904</v>
      </c>
      <c r="Q32" s="225">
        <f>((P32-N32)/N32)*100</f>
        <v>4.805843906189927</v>
      </c>
      <c r="R32" s="88">
        <f>'Table 2'!J20</f>
        <v>11620</v>
      </c>
      <c r="S32" s="87">
        <f>((R32-P32)/P32)*100</f>
        <v>6.566397652237711</v>
      </c>
    </row>
    <row r="33" spans="1:19" ht="12.75">
      <c r="A33" s="10"/>
      <c r="B33" s="11" t="s">
        <v>23</v>
      </c>
      <c r="C33" s="13" t="s">
        <v>19</v>
      </c>
      <c r="D33" s="76">
        <v>15654.4</v>
      </c>
      <c r="E33" s="18">
        <v>16.872722928985247</v>
      </c>
      <c r="F33" s="76">
        <v>17914.4</v>
      </c>
      <c r="G33" s="28">
        <f>((F33-D33)/D33)*100</f>
        <v>14.436835650040894</v>
      </c>
      <c r="H33" s="88">
        <v>20215.4</v>
      </c>
      <c r="I33" s="28">
        <f>((H33-F33)/F33)*100</f>
        <v>12.844415665609787</v>
      </c>
      <c r="J33" s="88">
        <v>22535.4</v>
      </c>
      <c r="K33" s="28">
        <f>((J33-H33)/H33)*100</f>
        <v>11.47639918082254</v>
      </c>
      <c r="L33" s="88">
        <v>24932</v>
      </c>
      <c r="M33" s="28">
        <f>((L33-J33)/J33)*100</f>
        <v>10.63482343335374</v>
      </c>
      <c r="N33" s="17">
        <v>26652</v>
      </c>
      <c r="O33" s="28">
        <f>((N33-L33)/L33)*100</f>
        <v>6.898764639820311</v>
      </c>
      <c r="P33" s="224">
        <v>28472</v>
      </c>
      <c r="Q33" s="225">
        <f>((P33-N33)/N33)*100</f>
        <v>6.828755815698634</v>
      </c>
      <c r="R33" s="88">
        <f>'Table 2'!R20</f>
        <v>30412</v>
      </c>
      <c r="S33" s="87">
        <f>((R33-P33)/P33)*100</f>
        <v>6.813711716774375</v>
      </c>
    </row>
    <row r="34" spans="1:19" ht="6" customHeight="1">
      <c r="A34" s="10"/>
      <c r="B34" s="11"/>
      <c r="C34" s="13"/>
      <c r="D34" s="76"/>
      <c r="E34" s="18"/>
      <c r="F34" s="76"/>
      <c r="G34" s="28"/>
      <c r="H34" s="111"/>
      <c r="I34" s="28"/>
      <c r="J34" s="111"/>
      <c r="K34" s="28"/>
      <c r="L34" s="111"/>
      <c r="M34" s="28"/>
      <c r="N34" s="17"/>
      <c r="O34" s="28"/>
      <c r="P34" s="224"/>
      <c r="Q34" s="225"/>
      <c r="R34" s="111"/>
      <c r="S34" s="87"/>
    </row>
    <row r="35" spans="1:19" ht="12.75" customHeight="1">
      <c r="A35" s="10"/>
      <c r="B35" s="68" t="s">
        <v>134</v>
      </c>
      <c r="C35" s="13"/>
      <c r="D35" s="76"/>
      <c r="E35" s="18"/>
      <c r="F35" s="76"/>
      <c r="G35" s="28"/>
      <c r="H35" s="111"/>
      <c r="I35" s="28"/>
      <c r="J35" s="111"/>
      <c r="K35" s="28"/>
      <c r="L35" s="111"/>
      <c r="M35" s="28"/>
      <c r="N35" s="17"/>
      <c r="O35" s="28"/>
      <c r="P35" s="224"/>
      <c r="Q35" s="225"/>
      <c r="R35" s="111"/>
      <c r="S35" s="87"/>
    </row>
    <row r="36" spans="1:19" ht="12.75" customHeight="1">
      <c r="A36" s="10"/>
      <c r="B36" s="11" t="s">
        <v>22</v>
      </c>
      <c r="C36" s="78" t="s">
        <v>123</v>
      </c>
      <c r="D36" s="76">
        <v>7390.4</v>
      </c>
      <c r="E36" s="18">
        <v>13.307984790874524</v>
      </c>
      <c r="F36" s="76">
        <v>8258.4</v>
      </c>
      <c r="G36" s="28">
        <f>((F36-D36)/D36)*100</f>
        <v>11.744966442953022</v>
      </c>
      <c r="H36" s="88">
        <v>9167.4</v>
      </c>
      <c r="I36" s="28">
        <f>((H36-F36)/F36)*100</f>
        <v>11.006974716652136</v>
      </c>
      <c r="J36" s="88">
        <v>10095.4</v>
      </c>
      <c r="K36" s="28">
        <f>((J36-H36)/H36)*100</f>
        <v>10.122826537513363</v>
      </c>
      <c r="L36" s="88">
        <v>11100</v>
      </c>
      <c r="M36" s="28">
        <f>((L36-J36)/J36)*100</f>
        <v>9.951066822513228</v>
      </c>
      <c r="N36" s="17">
        <v>11404</v>
      </c>
      <c r="O36" s="28">
        <f>((N36-L36)/L36)*100</f>
        <v>2.7387387387387387</v>
      </c>
      <c r="P36" s="224">
        <v>11904</v>
      </c>
      <c r="Q36" s="225">
        <f>((P36-N36)/N36)*100</f>
        <v>4.384426517011574</v>
      </c>
      <c r="R36" s="88">
        <f>'Table 2'!J21</f>
        <v>12620</v>
      </c>
      <c r="S36" s="87">
        <f>((R36-P36)/P36)*100</f>
        <v>6.014784946236559</v>
      </c>
    </row>
    <row r="37" spans="1:19" ht="12.75" customHeight="1">
      <c r="A37" s="10"/>
      <c r="B37" s="11" t="s">
        <v>23</v>
      </c>
      <c r="C37" s="78" t="s">
        <v>123</v>
      </c>
      <c r="D37" s="76">
        <v>16654.4</v>
      </c>
      <c r="E37" s="18">
        <v>15.700550213972114</v>
      </c>
      <c r="F37" s="76">
        <v>18914.4</v>
      </c>
      <c r="G37" s="28">
        <f>((F37-D37)/D37)*100</f>
        <v>13.569987510807954</v>
      </c>
      <c r="H37" s="88">
        <v>21215.4</v>
      </c>
      <c r="I37" s="28">
        <f>((H37-F37)/F37)*100</f>
        <v>12.165334348432939</v>
      </c>
      <c r="J37" s="88">
        <v>23535.4</v>
      </c>
      <c r="K37" s="28">
        <f>((J37-H37)/H37)*100</f>
        <v>10.93545254862034</v>
      </c>
      <c r="L37" s="88">
        <v>25932</v>
      </c>
      <c r="M37" s="28">
        <f>((L37-J37)/J37)*100</f>
        <v>10.182958437077756</v>
      </c>
      <c r="N37" s="17">
        <v>27652</v>
      </c>
      <c r="O37" s="28">
        <f>((N37-L37)/L37)*100</f>
        <v>6.63273175998766</v>
      </c>
      <c r="P37" s="224">
        <v>29472</v>
      </c>
      <c r="Q37" s="225">
        <f>((P37-N37)/N37)*100</f>
        <v>6.581802401272964</v>
      </c>
      <c r="R37" s="88">
        <f>'Table 2'!R21</f>
        <v>31412</v>
      </c>
      <c r="S37" s="87">
        <f>((R37-P37)/P37)*100</f>
        <v>6.582519001085776</v>
      </c>
    </row>
    <row r="38" spans="1:19" ht="6" customHeight="1">
      <c r="A38" s="10"/>
      <c r="B38" s="11"/>
      <c r="C38" s="13"/>
      <c r="D38" s="76"/>
      <c r="E38" s="18"/>
      <c r="F38" s="76"/>
      <c r="G38" s="28"/>
      <c r="H38" s="111"/>
      <c r="I38" s="28"/>
      <c r="J38" s="111"/>
      <c r="K38" s="28"/>
      <c r="L38" s="111"/>
      <c r="M38" s="28"/>
      <c r="N38" s="17"/>
      <c r="O38" s="28"/>
      <c r="P38" s="224"/>
      <c r="Q38" s="225"/>
      <c r="R38" s="111"/>
      <c r="S38" s="87"/>
    </row>
    <row r="39" spans="1:19" ht="12.75" customHeight="1">
      <c r="A39" s="10"/>
      <c r="B39" s="68" t="s">
        <v>125</v>
      </c>
      <c r="C39" s="13"/>
      <c r="D39" s="76"/>
      <c r="E39" s="18"/>
      <c r="F39" s="76"/>
      <c r="G39" s="28"/>
      <c r="H39" s="111"/>
      <c r="I39" s="28"/>
      <c r="J39" s="111"/>
      <c r="K39" s="28"/>
      <c r="L39" s="111"/>
      <c r="M39" s="28"/>
      <c r="N39" s="17"/>
      <c r="O39" s="28"/>
      <c r="P39" s="224"/>
      <c r="Q39" s="225"/>
      <c r="R39" s="111"/>
      <c r="S39" s="87"/>
    </row>
    <row r="40" spans="1:19" ht="12.75" customHeight="1">
      <c r="A40" s="10"/>
      <c r="B40" s="11" t="s">
        <v>22</v>
      </c>
      <c r="C40" s="78" t="s">
        <v>123</v>
      </c>
      <c r="D40" s="82">
        <v>7738.4</v>
      </c>
      <c r="E40" s="64">
        <v>19.89340604858701</v>
      </c>
      <c r="F40" s="76">
        <v>9022.4</v>
      </c>
      <c r="G40" s="28">
        <f>((F40-D40)/D40)*100</f>
        <v>16.592577276956476</v>
      </c>
      <c r="H40" s="88">
        <v>10347.4</v>
      </c>
      <c r="I40" s="28">
        <f>((H40-F40)/F40)*100</f>
        <v>14.685671218301119</v>
      </c>
      <c r="J40" s="88">
        <v>11491.4</v>
      </c>
      <c r="K40" s="28">
        <f>((J40-H40)/H40)*100</f>
        <v>11.055917428532771</v>
      </c>
      <c r="L40" s="88">
        <v>12712</v>
      </c>
      <c r="M40" s="28">
        <f>((L40-J40)/J40)*100</f>
        <v>10.621856344744769</v>
      </c>
      <c r="N40" s="17">
        <v>13352</v>
      </c>
      <c r="O40" s="28">
        <f>((N40-L40)/L40)*100</f>
        <v>5.0346129641283826</v>
      </c>
      <c r="P40" s="224">
        <v>14116</v>
      </c>
      <c r="Q40" s="225">
        <f>((P40-N40)/N40)*100</f>
        <v>5.721989215098862</v>
      </c>
      <c r="R40" s="88">
        <f>'Table 2'!J22</f>
        <v>15048</v>
      </c>
      <c r="S40" s="87">
        <f>((R40-P40)/P40)*100</f>
        <v>6.602436950977614</v>
      </c>
    </row>
    <row r="41" spans="1:19" ht="12.75" customHeight="1">
      <c r="A41" s="10"/>
      <c r="B41" s="11" t="s">
        <v>23</v>
      </c>
      <c r="C41" s="78" t="s">
        <v>123</v>
      </c>
      <c r="D41" s="82">
        <v>17194.4</v>
      </c>
      <c r="E41" s="64">
        <v>20.01898592807685</v>
      </c>
      <c r="F41" s="76">
        <v>20062.4</v>
      </c>
      <c r="G41" s="28">
        <f>((F41-D41)/D41)*100</f>
        <v>16.67984925324524</v>
      </c>
      <c r="H41" s="88">
        <v>22971.4</v>
      </c>
      <c r="I41" s="28">
        <f>((H41-F41)/F41)*100</f>
        <v>14.49976074647101</v>
      </c>
      <c r="J41" s="88">
        <v>25699.4</v>
      </c>
      <c r="K41" s="28">
        <f>((J41-H41)/H41)*100</f>
        <v>11.875636661239627</v>
      </c>
      <c r="L41" s="88">
        <v>28504</v>
      </c>
      <c r="M41" s="28">
        <f>((L41-J41)/J41)*100</f>
        <v>10.913095247359854</v>
      </c>
      <c r="N41" s="17">
        <v>29912</v>
      </c>
      <c r="O41" s="28">
        <f>((N41-L41)/L41)*100</f>
        <v>4.939657591916924</v>
      </c>
      <c r="P41" s="224">
        <v>31660</v>
      </c>
      <c r="Q41" s="225">
        <f>((P41-N41)/N41)*100</f>
        <v>5.843808504947847</v>
      </c>
      <c r="R41" s="88">
        <f>'Table 2'!R22</f>
        <v>33816</v>
      </c>
      <c r="S41" s="87">
        <f>((R41-P41)/P41)*100</f>
        <v>6.809854706253948</v>
      </c>
    </row>
    <row r="42" spans="1:19" ht="6" customHeight="1">
      <c r="A42" s="10"/>
      <c r="B42" s="11"/>
      <c r="C42" s="13"/>
      <c r="D42" s="76"/>
      <c r="E42" s="18"/>
      <c r="F42" s="76"/>
      <c r="G42" s="28"/>
      <c r="H42" s="111"/>
      <c r="I42" s="28"/>
      <c r="J42" s="111"/>
      <c r="K42" s="28"/>
      <c r="L42" s="111"/>
      <c r="M42" s="28"/>
      <c r="N42" s="17"/>
      <c r="O42" s="28"/>
      <c r="P42" s="224"/>
      <c r="Q42" s="225"/>
      <c r="R42" s="111"/>
      <c r="S42" s="87"/>
    </row>
    <row r="43" spans="1:19" ht="12.75">
      <c r="A43" s="10"/>
      <c r="B43" s="126" t="s">
        <v>254</v>
      </c>
      <c r="C43" s="13"/>
      <c r="D43" s="76"/>
      <c r="E43" s="18"/>
      <c r="F43" s="76"/>
      <c r="G43" s="28"/>
      <c r="H43" s="111"/>
      <c r="I43" s="28"/>
      <c r="J43" s="111"/>
      <c r="K43" s="28"/>
      <c r="L43" s="111"/>
      <c r="M43" s="28"/>
      <c r="N43" s="17"/>
      <c r="O43" s="28"/>
      <c r="P43" s="224"/>
      <c r="Q43" s="225"/>
      <c r="R43" s="111"/>
      <c r="S43" s="87"/>
    </row>
    <row r="44" spans="1:19" ht="12.75">
      <c r="A44" s="10"/>
      <c r="B44" s="11" t="s">
        <v>22</v>
      </c>
      <c r="C44" s="13" t="s">
        <v>19</v>
      </c>
      <c r="D44" s="76">
        <v>11170.4</v>
      </c>
      <c r="E44" s="18">
        <v>0.46769319326521797</v>
      </c>
      <c r="F44" s="76">
        <v>13238.4</v>
      </c>
      <c r="G44" s="28">
        <f>((F44-D44)/D44)*100</f>
        <v>18.513213492802407</v>
      </c>
      <c r="H44" s="88">
        <v>15347.4</v>
      </c>
      <c r="I44" s="28">
        <f>((H44-F44)/F44)*100</f>
        <v>15.930928208846993</v>
      </c>
      <c r="J44" s="88">
        <v>16491.4</v>
      </c>
      <c r="K44" s="28">
        <f>((J44-H44)/H44)*100</f>
        <v>7.454031301718871</v>
      </c>
      <c r="L44" s="88">
        <v>17712</v>
      </c>
      <c r="M44" s="28">
        <f>((L44-J44)/J44)*100</f>
        <v>7.401433474416959</v>
      </c>
      <c r="N44" s="17">
        <v>18352</v>
      </c>
      <c r="O44" s="28">
        <f>((N44-L44)/L44)*100</f>
        <v>3.6133694670280034</v>
      </c>
      <c r="P44" s="224">
        <v>19116</v>
      </c>
      <c r="Q44" s="225">
        <f>((P44-N44)/N44)*100</f>
        <v>4.163034001743679</v>
      </c>
      <c r="R44" s="88">
        <f>'Table 2'!J23</f>
        <v>20048</v>
      </c>
      <c r="S44" s="87">
        <f>((R44-P44)/P44)*100</f>
        <v>4.875496965892446</v>
      </c>
    </row>
    <row r="45" spans="1:19" ht="12.75">
      <c r="A45" s="10"/>
      <c r="B45" s="11" t="s">
        <v>23</v>
      </c>
      <c r="C45" s="13" t="s">
        <v>19</v>
      </c>
      <c r="D45" s="76">
        <v>16786.4</v>
      </c>
      <c r="E45" s="18">
        <v>1.770297798040547</v>
      </c>
      <c r="F45" s="76">
        <v>20150.4</v>
      </c>
      <c r="G45" s="28">
        <f>((F45-D45)/D45)*100</f>
        <v>20.04003240718677</v>
      </c>
      <c r="H45" s="88">
        <v>23555.4</v>
      </c>
      <c r="I45" s="28">
        <f>((H45-F45)/F45)*100</f>
        <v>16.897927584564076</v>
      </c>
      <c r="J45" s="88">
        <v>26283.4</v>
      </c>
      <c r="K45" s="28">
        <f>((J45-H45)/H45)*100</f>
        <v>11.581208555150834</v>
      </c>
      <c r="L45" s="88">
        <v>29088</v>
      </c>
      <c r="M45" s="28">
        <f>((L45-J45)/J45)*100</f>
        <v>10.67061339096159</v>
      </c>
      <c r="N45" s="17">
        <v>30496</v>
      </c>
      <c r="O45" s="28">
        <f>((N45-L45)/L45)*100</f>
        <v>4.84048404840484</v>
      </c>
      <c r="P45" s="224">
        <v>32244</v>
      </c>
      <c r="Q45" s="225">
        <f>((P45-N45)/N45)*100</f>
        <v>5.731899265477439</v>
      </c>
      <c r="R45" s="88">
        <f>'Table 2'!R23</f>
        <v>34400</v>
      </c>
      <c r="S45" s="87">
        <f>((R45-P45)/P45)*100</f>
        <v>6.686515320679816</v>
      </c>
    </row>
    <row r="46" spans="1:19" ht="6" customHeight="1">
      <c r="A46" s="10"/>
      <c r="B46" s="11"/>
      <c r="C46" s="13"/>
      <c r="D46" s="76"/>
      <c r="E46" s="18"/>
      <c r="F46" s="76"/>
      <c r="G46" s="28"/>
      <c r="H46" s="88"/>
      <c r="I46" s="28"/>
      <c r="J46" s="88"/>
      <c r="K46" s="28"/>
      <c r="L46" s="88"/>
      <c r="M46" s="28"/>
      <c r="N46" s="17"/>
      <c r="O46" s="28"/>
      <c r="P46" s="224"/>
      <c r="Q46" s="225"/>
      <c r="R46" s="88"/>
      <c r="S46" s="87"/>
    </row>
    <row r="47" spans="1:19" ht="12.75">
      <c r="A47" s="10"/>
      <c r="B47" s="66" t="s">
        <v>175</v>
      </c>
      <c r="C47" s="13"/>
      <c r="D47" s="76"/>
      <c r="E47" s="18"/>
      <c r="F47" s="76"/>
      <c r="G47" s="28"/>
      <c r="H47" s="88"/>
      <c r="I47" s="28"/>
      <c r="J47" s="88"/>
      <c r="K47" s="28"/>
      <c r="L47" s="88"/>
      <c r="M47" s="28"/>
      <c r="N47" s="17"/>
      <c r="O47" s="28"/>
      <c r="P47" s="224"/>
      <c r="Q47" s="225"/>
      <c r="R47" s="88"/>
      <c r="S47" s="87"/>
    </row>
    <row r="48" spans="1:19" ht="12.75">
      <c r="A48" s="10"/>
      <c r="B48" s="11" t="s">
        <v>22</v>
      </c>
      <c r="C48" s="13" t="s">
        <v>19</v>
      </c>
      <c r="D48" s="76">
        <v>11170.4</v>
      </c>
      <c r="E48" s="18">
        <v>10.484253837632536</v>
      </c>
      <c r="F48" s="76">
        <v>13238.4</v>
      </c>
      <c r="G48" s="28">
        <f>((F48-D48)/D48)*100</f>
        <v>18.513213492802407</v>
      </c>
      <c r="H48" s="88">
        <v>15347.4</v>
      </c>
      <c r="I48" s="28">
        <f>((H48-F48)/F48)*100</f>
        <v>15.930928208846993</v>
      </c>
      <c r="J48" s="88">
        <v>16491.4</v>
      </c>
      <c r="K48" s="28">
        <f>((J48-H48)/H48)*100</f>
        <v>7.454031301718871</v>
      </c>
      <c r="L48" s="88">
        <v>17712</v>
      </c>
      <c r="M48" s="28">
        <f>((L48-J48)/J48)*100</f>
        <v>7.401433474416959</v>
      </c>
      <c r="N48" s="17">
        <v>18352</v>
      </c>
      <c r="O48" s="28">
        <f>((N48-L48)/L48)*100</f>
        <v>3.6133694670280034</v>
      </c>
      <c r="P48" s="224">
        <v>19116</v>
      </c>
      <c r="Q48" s="225">
        <f>((P48-N48)/N48)*100</f>
        <v>4.163034001743679</v>
      </c>
      <c r="R48" s="88">
        <f>'Table 2'!J24</f>
        <v>20048</v>
      </c>
      <c r="S48" s="87">
        <f>((R48-P48)/P48)*100</f>
        <v>4.875496965892446</v>
      </c>
    </row>
    <row r="49" spans="1:19" ht="12.75">
      <c r="A49" s="10"/>
      <c r="B49" s="11" t="s">
        <v>23</v>
      </c>
      <c r="C49" s="13" t="s">
        <v>19</v>
      </c>
      <c r="D49" s="76">
        <v>16786.4</v>
      </c>
      <c r="E49" s="18">
        <v>6.577610727346619</v>
      </c>
      <c r="F49" s="76">
        <v>20150.4</v>
      </c>
      <c r="G49" s="28">
        <f>((F49-D49)/D49)*100</f>
        <v>20.04003240718677</v>
      </c>
      <c r="H49" s="88">
        <v>23555.4</v>
      </c>
      <c r="I49" s="28">
        <f>((H49-F49)/F49)*100</f>
        <v>16.897927584564076</v>
      </c>
      <c r="J49" s="88">
        <v>26283.4</v>
      </c>
      <c r="K49" s="28">
        <f>((J49-H49)/H49)*100</f>
        <v>11.581208555150834</v>
      </c>
      <c r="L49" s="88">
        <v>29088</v>
      </c>
      <c r="M49" s="28">
        <f>((L49-J49)/J49)*100</f>
        <v>10.67061339096159</v>
      </c>
      <c r="N49" s="17">
        <v>30496</v>
      </c>
      <c r="O49" s="28">
        <f>((N49-L49)/L49)*100</f>
        <v>4.84048404840484</v>
      </c>
      <c r="P49" s="224">
        <v>32244</v>
      </c>
      <c r="Q49" s="225">
        <f>((P49-N49)/N49)*100</f>
        <v>5.731899265477439</v>
      </c>
      <c r="R49" s="88">
        <f>'Table 2'!R24</f>
        <v>34400</v>
      </c>
      <c r="S49" s="87">
        <f>((R49-P49)/P49)*100</f>
        <v>6.686515320679816</v>
      </c>
    </row>
    <row r="50" spans="1:19" ht="6" customHeight="1">
      <c r="A50" s="10"/>
      <c r="B50" s="11"/>
      <c r="C50" s="13"/>
      <c r="D50" s="76"/>
      <c r="E50" s="18"/>
      <c r="F50" s="76"/>
      <c r="G50" s="28"/>
      <c r="H50" s="88"/>
      <c r="I50" s="28"/>
      <c r="J50" s="88"/>
      <c r="K50" s="28"/>
      <c r="L50" s="88"/>
      <c r="M50" s="28"/>
      <c r="N50" s="17"/>
      <c r="O50" s="28"/>
      <c r="P50" s="224"/>
      <c r="Q50" s="225"/>
      <c r="R50" s="88"/>
      <c r="S50" s="87"/>
    </row>
    <row r="51" spans="1:19" ht="6" customHeight="1">
      <c r="A51" s="10"/>
      <c r="B51" s="11"/>
      <c r="C51" s="13"/>
      <c r="D51" s="76"/>
      <c r="E51" s="18"/>
      <c r="F51" s="76"/>
      <c r="G51" s="28"/>
      <c r="H51" s="88"/>
      <c r="I51" s="28"/>
      <c r="J51" s="88"/>
      <c r="K51" s="28"/>
      <c r="L51" s="88"/>
      <c r="M51" s="28"/>
      <c r="N51" s="17"/>
      <c r="O51" s="28"/>
      <c r="P51" s="224"/>
      <c r="Q51" s="225"/>
      <c r="R51" s="88"/>
      <c r="S51" s="87"/>
    </row>
    <row r="52" spans="1:19" ht="12.75">
      <c r="A52" s="10"/>
      <c r="B52" s="126" t="s">
        <v>302</v>
      </c>
      <c r="C52" s="13"/>
      <c r="D52" s="76"/>
      <c r="E52" s="18"/>
      <c r="F52" s="76"/>
      <c r="G52" s="28"/>
      <c r="H52" s="88"/>
      <c r="I52" s="28"/>
      <c r="J52" s="88"/>
      <c r="K52" s="28"/>
      <c r="L52" s="88"/>
      <c r="M52" s="28"/>
      <c r="N52" s="17"/>
      <c r="O52" s="28"/>
      <c r="P52" s="224"/>
      <c r="Q52" s="225"/>
      <c r="R52" s="88"/>
      <c r="S52" s="87"/>
    </row>
    <row r="53" spans="1:19" ht="12.75">
      <c r="A53" s="10"/>
      <c r="B53" s="11" t="s">
        <v>22</v>
      </c>
      <c r="C53" s="13" t="s">
        <v>19</v>
      </c>
      <c r="D53" s="76"/>
      <c r="E53" s="18"/>
      <c r="F53" s="76"/>
      <c r="G53" s="28"/>
      <c r="H53" s="88"/>
      <c r="I53" s="28"/>
      <c r="J53" s="88"/>
      <c r="K53" s="28"/>
      <c r="L53" s="88"/>
      <c r="M53" s="28"/>
      <c r="N53" s="17"/>
      <c r="O53" s="28"/>
      <c r="P53" s="224"/>
      <c r="Q53" s="225"/>
      <c r="R53" s="88">
        <v>15392</v>
      </c>
      <c r="S53" s="229" t="s">
        <v>20</v>
      </c>
    </row>
    <row r="54" spans="1:19" ht="12.75">
      <c r="A54" s="10"/>
      <c r="B54" s="11" t="s">
        <v>23</v>
      </c>
      <c r="C54" s="13" t="s">
        <v>19</v>
      </c>
      <c r="D54" s="76"/>
      <c r="E54" s="18"/>
      <c r="F54" s="76"/>
      <c r="G54" s="28"/>
      <c r="H54" s="88"/>
      <c r="I54" s="28"/>
      <c r="J54" s="88"/>
      <c r="K54" s="28"/>
      <c r="L54" s="88"/>
      <c r="M54" s="28"/>
      <c r="N54" s="17"/>
      <c r="O54" s="28"/>
      <c r="P54" s="224"/>
      <c r="Q54" s="225"/>
      <c r="R54" s="88">
        <v>34160</v>
      </c>
      <c r="S54" s="229" t="s">
        <v>20</v>
      </c>
    </row>
    <row r="55" spans="1:19" ht="6" customHeight="1">
      <c r="A55" s="10"/>
      <c r="B55" s="11"/>
      <c r="C55" s="13"/>
      <c r="D55" s="76"/>
      <c r="E55" s="18"/>
      <c r="F55" s="76"/>
      <c r="G55" s="28"/>
      <c r="H55" s="88"/>
      <c r="I55" s="28"/>
      <c r="J55" s="88"/>
      <c r="K55" s="28"/>
      <c r="L55" s="88"/>
      <c r="M55" s="28"/>
      <c r="N55" s="17"/>
      <c r="O55" s="28"/>
      <c r="P55" s="224"/>
      <c r="Q55" s="225"/>
      <c r="R55" s="88"/>
      <c r="S55" s="87"/>
    </row>
    <row r="56" spans="1:19" ht="12.75">
      <c r="A56" s="10"/>
      <c r="B56" s="66" t="s">
        <v>171</v>
      </c>
      <c r="C56" s="13"/>
      <c r="D56" s="76"/>
      <c r="E56" s="18"/>
      <c r="F56" s="76"/>
      <c r="G56" s="28"/>
      <c r="H56" s="111"/>
      <c r="I56" s="28"/>
      <c r="J56" s="111"/>
      <c r="K56" s="28"/>
      <c r="L56" s="111"/>
      <c r="M56" s="28"/>
      <c r="N56" s="17"/>
      <c r="O56" s="28"/>
      <c r="P56" s="224"/>
      <c r="Q56" s="225"/>
      <c r="R56" s="111"/>
      <c r="S56" s="87"/>
    </row>
    <row r="57" spans="1:19" ht="12.75">
      <c r="A57" s="10"/>
      <c r="B57" s="11" t="s">
        <v>22</v>
      </c>
      <c r="C57" s="13" t="s">
        <v>19</v>
      </c>
      <c r="D57" s="76">
        <v>11146.4</v>
      </c>
      <c r="E57" s="18">
        <v>17.79675346635103</v>
      </c>
      <c r="F57" s="76">
        <v>12830.4</v>
      </c>
      <c r="G57" s="28">
        <f>((F57-D57)/D57)*100</f>
        <v>15.108016938204264</v>
      </c>
      <c r="H57" s="88">
        <v>14555.4</v>
      </c>
      <c r="I57" s="28">
        <f>((H57-F57)/F57)*100</f>
        <v>13.444631500187057</v>
      </c>
      <c r="J57" s="88">
        <v>16299.4</v>
      </c>
      <c r="K57" s="28">
        <f>((J57-H57)/H57)*100</f>
        <v>11.981807439163472</v>
      </c>
      <c r="L57" s="88">
        <v>18120</v>
      </c>
      <c r="M57" s="28">
        <f>((L57-J57)/J57)*100</f>
        <v>11.169736309312002</v>
      </c>
      <c r="N57" s="17">
        <v>19072</v>
      </c>
      <c r="O57" s="28">
        <f>((N57-L57)/L57)*100</f>
        <v>5.253863134657837</v>
      </c>
      <c r="P57" s="224">
        <v>20244</v>
      </c>
      <c r="Q57" s="225">
        <f>((P57-N57)/N57)*100</f>
        <v>6.145134228187919</v>
      </c>
      <c r="R57" s="88">
        <f>'Table 2'!J26</f>
        <v>21680</v>
      </c>
      <c r="S57" s="87">
        <f>((R57-P57)/P57)*100</f>
        <v>7.093459790555226</v>
      </c>
    </row>
    <row r="58" spans="1:19" ht="12.75">
      <c r="A58" s="10"/>
      <c r="B58" s="11" t="s">
        <v>23</v>
      </c>
      <c r="C58" s="13" t="s">
        <v>19</v>
      </c>
      <c r="D58" s="76">
        <v>20482.4</v>
      </c>
      <c r="E58" s="18">
        <v>19.150223380491436</v>
      </c>
      <c r="F58" s="76">
        <v>23774.4</v>
      </c>
      <c r="G58" s="28">
        <f>((F58-D58)/D58)*100</f>
        <v>16.07233527321017</v>
      </c>
      <c r="H58" s="88">
        <v>27107.4</v>
      </c>
      <c r="I58" s="28">
        <f>((H58-F58)/F58)*100</f>
        <v>14.019281243690692</v>
      </c>
      <c r="J58" s="88">
        <v>30459.4</v>
      </c>
      <c r="K58" s="28">
        <f>((J58-H58)/H58)*100</f>
        <v>12.365627098135564</v>
      </c>
      <c r="L58" s="88">
        <v>33888</v>
      </c>
      <c r="M58" s="28">
        <f>((L58-J58)/J58)*100</f>
        <v>11.256295265172652</v>
      </c>
      <c r="N58" s="17">
        <v>35632</v>
      </c>
      <c r="O58" s="28">
        <f>((N58-L58)/L58)*100</f>
        <v>5.146364494806422</v>
      </c>
      <c r="P58" s="224">
        <v>37788</v>
      </c>
      <c r="Q58" s="225">
        <f>((P58-N58)/N58)*100</f>
        <v>6.0507409070498435</v>
      </c>
      <c r="R58" s="88">
        <f>'Table 2'!R26</f>
        <v>40448</v>
      </c>
      <c r="S58" s="87">
        <f>((R58-P58)/P58)*100</f>
        <v>7.039271726474013</v>
      </c>
    </row>
    <row r="59" spans="1:19" ht="6" customHeight="1">
      <c r="A59" s="10"/>
      <c r="B59" s="11"/>
      <c r="C59" s="13"/>
      <c r="D59" s="76"/>
      <c r="E59" s="18"/>
      <c r="F59" s="76"/>
      <c r="G59" s="28"/>
      <c r="H59" s="88"/>
      <c r="I59" s="28"/>
      <c r="J59" s="88"/>
      <c r="K59" s="28"/>
      <c r="L59" s="88"/>
      <c r="M59" s="28"/>
      <c r="N59" s="17"/>
      <c r="O59" s="28"/>
      <c r="P59" s="224"/>
      <c r="Q59" s="225"/>
      <c r="R59" s="88"/>
      <c r="S59" s="87"/>
    </row>
    <row r="60" spans="1:19" ht="12.75">
      <c r="A60" s="10"/>
      <c r="B60" s="11" t="s">
        <v>141</v>
      </c>
      <c r="C60" s="13"/>
      <c r="D60" s="76"/>
      <c r="E60" s="18"/>
      <c r="F60" s="76"/>
      <c r="G60" s="28"/>
      <c r="H60" s="88"/>
      <c r="I60" s="28"/>
      <c r="J60" s="88"/>
      <c r="K60" s="28"/>
      <c r="L60" s="88"/>
      <c r="M60" s="28"/>
      <c r="N60" s="17"/>
      <c r="O60" s="28"/>
      <c r="P60" s="224"/>
      <c r="Q60" s="225"/>
      <c r="R60" s="88"/>
      <c r="S60" s="87"/>
    </row>
    <row r="61" spans="1:19" ht="12.75">
      <c r="A61" s="10"/>
      <c r="B61" s="11" t="s">
        <v>22</v>
      </c>
      <c r="C61" s="13" t="s">
        <v>19</v>
      </c>
      <c r="D61" s="76">
        <v>13900.4</v>
      </c>
      <c r="E61" s="18">
        <v>6.268921439711324</v>
      </c>
      <c r="F61" s="76">
        <v>14720.4</v>
      </c>
      <c r="G61" s="28">
        <f>((F61-D61)/D61)*100</f>
        <v>5.899110816954908</v>
      </c>
      <c r="H61" s="88">
        <v>15581.4</v>
      </c>
      <c r="I61" s="28">
        <f>((H61-F61)/F61)*100</f>
        <v>5.849025841689085</v>
      </c>
      <c r="J61" s="88">
        <v>16421.4</v>
      </c>
      <c r="K61" s="28">
        <f>((J61-H61)/H61)*100</f>
        <v>5.391043166852798</v>
      </c>
      <c r="L61" s="88">
        <v>17378</v>
      </c>
      <c r="M61" s="28">
        <f>((L61-J61)/J61)*100</f>
        <v>5.825325489909499</v>
      </c>
      <c r="N61" s="17">
        <v>18094</v>
      </c>
      <c r="O61" s="28">
        <f>((N61-L61)/L61)*100</f>
        <v>4.120151916215905</v>
      </c>
      <c r="P61" s="224">
        <v>19026</v>
      </c>
      <c r="Q61" s="225">
        <f>((P61-N61)/N61)*100</f>
        <v>5.150878744335139</v>
      </c>
      <c r="R61" s="88">
        <f>'Table 2'!J27</f>
        <v>20174</v>
      </c>
      <c r="S61" s="87">
        <f>((R61-P61)/P61)*100</f>
        <v>6.033848417954378</v>
      </c>
    </row>
    <row r="62" spans="1:19" ht="12.75">
      <c r="A62" s="10"/>
      <c r="B62" s="11" t="s">
        <v>23</v>
      </c>
      <c r="C62" s="13" t="s">
        <v>19</v>
      </c>
      <c r="D62" s="76">
        <v>24724.4</v>
      </c>
      <c r="E62" s="18">
        <v>8.324424738437813</v>
      </c>
      <c r="F62" s="76">
        <v>26624.4</v>
      </c>
      <c r="G62" s="28">
        <f>((F62-D62)/D62)*100</f>
        <v>7.684716312630438</v>
      </c>
      <c r="H62" s="88">
        <v>28565.4</v>
      </c>
      <c r="I62" s="28">
        <f>((H62-F62)/F62)*100</f>
        <v>7.290305133636814</v>
      </c>
      <c r="J62" s="88">
        <v>30485.4</v>
      </c>
      <c r="K62" s="28">
        <f>((J62-H62)/H62)*100</f>
        <v>6.72141821924426</v>
      </c>
      <c r="L62" s="88">
        <v>32522</v>
      </c>
      <c r="M62" s="28">
        <f>((L62-J62)/J62)*100</f>
        <v>6.680574963753136</v>
      </c>
      <c r="N62" s="17">
        <v>34486</v>
      </c>
      <c r="O62" s="28">
        <f>((N62-L62)/L62)*100</f>
        <v>6.038988992066908</v>
      </c>
      <c r="P62" s="224">
        <v>36930</v>
      </c>
      <c r="Q62" s="225">
        <f>((P62-N62)/N62)*100</f>
        <v>7.086933828220148</v>
      </c>
      <c r="R62" s="88">
        <f>'Table 2'!R27</f>
        <v>39902</v>
      </c>
      <c r="S62" s="87">
        <f>((R62-P62)/P62)*100</f>
        <v>8.047657730842134</v>
      </c>
    </row>
    <row r="63" spans="1:19" ht="6" customHeight="1">
      <c r="A63" s="10"/>
      <c r="B63" s="11"/>
      <c r="C63" s="13"/>
      <c r="D63" s="76"/>
      <c r="E63" s="18"/>
      <c r="F63" s="76"/>
      <c r="G63" s="28"/>
      <c r="H63" s="88"/>
      <c r="I63" s="28"/>
      <c r="J63" s="88"/>
      <c r="K63" s="28"/>
      <c r="L63" s="88"/>
      <c r="M63" s="28"/>
      <c r="N63" s="17"/>
      <c r="O63" s="28"/>
      <c r="P63" s="224"/>
      <c r="Q63" s="225"/>
      <c r="R63" s="88"/>
      <c r="S63" s="87"/>
    </row>
    <row r="64" spans="1:19" ht="12.75">
      <c r="A64" s="10"/>
      <c r="B64" s="66" t="s">
        <v>176</v>
      </c>
      <c r="C64" s="13"/>
      <c r="D64" s="76"/>
      <c r="E64" s="18"/>
      <c r="F64" s="76"/>
      <c r="G64" s="28"/>
      <c r="H64" s="88"/>
      <c r="I64" s="28"/>
      <c r="J64" s="88"/>
      <c r="K64" s="28"/>
      <c r="L64" s="88"/>
      <c r="M64" s="28"/>
      <c r="N64" s="17"/>
      <c r="O64" s="28"/>
      <c r="P64" s="224"/>
      <c r="Q64" s="225"/>
      <c r="R64" s="88"/>
      <c r="S64" s="87"/>
    </row>
    <row r="65" spans="1:19" ht="12.75">
      <c r="A65" s="10"/>
      <c r="B65" s="11" t="s">
        <v>22</v>
      </c>
      <c r="C65" s="13" t="s">
        <v>19</v>
      </c>
      <c r="D65" s="76">
        <v>26020.4</v>
      </c>
      <c r="E65" s="18">
        <v>8.30821997635737</v>
      </c>
      <c r="F65" s="76">
        <v>28016.4</v>
      </c>
      <c r="G65" s="28">
        <f>((F65-D65)/D65)*100</f>
        <v>7.670904367342546</v>
      </c>
      <c r="H65" s="88">
        <v>30053.4</v>
      </c>
      <c r="I65" s="28">
        <f>((H65-F65)/F65)*100</f>
        <v>7.270741422880883</v>
      </c>
      <c r="J65" s="88">
        <v>32069.4</v>
      </c>
      <c r="K65" s="28">
        <f>((J65-H65)/H65)*100</f>
        <v>6.708059653816206</v>
      </c>
      <c r="L65" s="88">
        <v>34202</v>
      </c>
      <c r="M65" s="28">
        <f>((L65-J65)/J65)*100</f>
        <v>6.649952914616421</v>
      </c>
      <c r="N65" s="17">
        <v>35590</v>
      </c>
      <c r="O65" s="28">
        <f>((N65-L65)/L65)*100</f>
        <v>4.058242208058008</v>
      </c>
      <c r="P65" s="224">
        <v>37386</v>
      </c>
      <c r="Q65" s="225">
        <f>((P65-N65)/N65)*100</f>
        <v>5.046361337454341</v>
      </c>
      <c r="R65" s="88">
        <f>'Table 2'!J28</f>
        <v>39638</v>
      </c>
      <c r="S65" s="87">
        <f>((R65-P65)/P65)*100</f>
        <v>6.023645214786284</v>
      </c>
    </row>
    <row r="66" spans="1:19" ht="12.75">
      <c r="A66" s="10"/>
      <c r="B66" s="11" t="s">
        <v>23</v>
      </c>
      <c r="C66" s="13" t="s">
        <v>19</v>
      </c>
      <c r="D66" s="76">
        <v>26020.4</v>
      </c>
      <c r="E66" s="18">
        <v>8.30821997635737</v>
      </c>
      <c r="F66" s="76">
        <v>28016.4</v>
      </c>
      <c r="G66" s="28">
        <f>((F66-D66)/D66)*100</f>
        <v>7.670904367342546</v>
      </c>
      <c r="H66" s="88">
        <v>30053.4</v>
      </c>
      <c r="I66" s="28">
        <f>((H66-F66)/F66)*100</f>
        <v>7.270741422880883</v>
      </c>
      <c r="J66" s="88">
        <v>32069.4</v>
      </c>
      <c r="K66" s="28">
        <f>((J66-H66)/H66)*100</f>
        <v>6.708059653816206</v>
      </c>
      <c r="L66" s="88">
        <v>34202</v>
      </c>
      <c r="M66" s="28">
        <f>((L66-J66)/J66)*100</f>
        <v>6.649952914616421</v>
      </c>
      <c r="N66" s="17">
        <v>35590</v>
      </c>
      <c r="O66" s="28">
        <f>((N66-L66)/L66)*100</f>
        <v>4.058242208058008</v>
      </c>
      <c r="P66" s="224">
        <v>37386</v>
      </c>
      <c r="Q66" s="225">
        <f>((P66-N66)/N66)*100</f>
        <v>5.046361337454341</v>
      </c>
      <c r="R66" s="88">
        <f>'Table 2'!R28</f>
        <v>39638</v>
      </c>
      <c r="S66" s="87">
        <f>((R66-P66)/P66)*100</f>
        <v>6.023645214786284</v>
      </c>
    </row>
    <row r="67" spans="1:19" ht="6" customHeight="1">
      <c r="A67" s="10"/>
      <c r="B67" s="11"/>
      <c r="C67" s="13"/>
      <c r="D67" s="76"/>
      <c r="E67" s="18"/>
      <c r="F67" s="76"/>
      <c r="G67" s="28"/>
      <c r="H67" s="111"/>
      <c r="I67" s="28"/>
      <c r="J67" s="111"/>
      <c r="K67" s="28"/>
      <c r="L67" s="111"/>
      <c r="M67" s="28"/>
      <c r="N67" s="17"/>
      <c r="O67" s="28"/>
      <c r="P67" s="224"/>
      <c r="Q67" s="225"/>
      <c r="R67" s="111"/>
      <c r="S67" s="87"/>
    </row>
    <row r="68" spans="1:19" ht="12.75">
      <c r="A68" s="10"/>
      <c r="B68" s="11" t="s">
        <v>11</v>
      </c>
      <c r="C68" s="13"/>
      <c r="D68" s="76"/>
      <c r="E68" s="18"/>
      <c r="F68" s="76"/>
      <c r="G68" s="28"/>
      <c r="H68" s="111"/>
      <c r="I68" s="28"/>
      <c r="J68" s="111"/>
      <c r="K68" s="28"/>
      <c r="L68" s="111"/>
      <c r="M68" s="28"/>
      <c r="N68" s="17"/>
      <c r="O68" s="28"/>
      <c r="P68" s="224"/>
      <c r="Q68" s="225"/>
      <c r="R68" s="111"/>
      <c r="S68" s="87"/>
    </row>
    <row r="69" spans="1:19" ht="12.75">
      <c r="A69" s="10"/>
      <c r="B69" s="11" t="s">
        <v>22</v>
      </c>
      <c r="C69" s="13" t="s">
        <v>19</v>
      </c>
      <c r="D69" s="76">
        <v>20692.4</v>
      </c>
      <c r="E69" s="18">
        <v>12.115038685767537</v>
      </c>
      <c r="F69" s="76">
        <v>22928.4</v>
      </c>
      <c r="G69" s="28">
        <f>((F69-D69)/D69)*100</f>
        <v>10.805899750633081</v>
      </c>
      <c r="H69" s="88">
        <v>25205.4</v>
      </c>
      <c r="I69" s="28">
        <f>((H69-F69)/F69)*100</f>
        <v>9.930915371329878</v>
      </c>
      <c r="J69" s="88">
        <v>27461.4</v>
      </c>
      <c r="K69" s="28">
        <f>((J69-H69)/H69)*100</f>
        <v>8.95046299602466</v>
      </c>
      <c r="L69" s="88">
        <v>29834</v>
      </c>
      <c r="M69" s="28">
        <f>((L69-J69)/J69)*100</f>
        <v>8.639763449787697</v>
      </c>
      <c r="N69" s="17">
        <v>30742</v>
      </c>
      <c r="O69" s="28">
        <f>((N69-L69)/L69)*100</f>
        <v>3.043507407655695</v>
      </c>
      <c r="P69" s="224">
        <v>32298</v>
      </c>
      <c r="Q69" s="225">
        <f>((P69-N69)/N69)*100</f>
        <v>5.06147940927721</v>
      </c>
      <c r="R69" s="88">
        <f>'Table 2'!J29</f>
        <v>33926</v>
      </c>
      <c r="S69" s="87">
        <f>((R69-P69)/P69)*100</f>
        <v>5.040559786983715</v>
      </c>
    </row>
    <row r="70" spans="1:19" ht="12.75">
      <c r="A70" s="10"/>
      <c r="B70" s="11" t="s">
        <v>23</v>
      </c>
      <c r="C70" s="13" t="s">
        <v>19</v>
      </c>
      <c r="D70" s="76">
        <v>40588.4</v>
      </c>
      <c r="E70" s="18">
        <v>15.12349530865318</v>
      </c>
      <c r="F70" s="76">
        <v>45920.4</v>
      </c>
      <c r="G70" s="28">
        <f>((F70-D70)/D70)*100</f>
        <v>13.13675828561855</v>
      </c>
      <c r="H70" s="88">
        <v>51293.4</v>
      </c>
      <c r="I70" s="28">
        <f>((H70-F70)/F70)*100</f>
        <v>11.700682049807929</v>
      </c>
      <c r="J70" s="88">
        <v>56645.4</v>
      </c>
      <c r="K70" s="28">
        <f>((J70-H70)/H70)*100</f>
        <v>10.434090935675934</v>
      </c>
      <c r="L70" s="88">
        <v>62114</v>
      </c>
      <c r="M70" s="28">
        <f>((L70-J70)/J70)*100</f>
        <v>9.654093712816925</v>
      </c>
      <c r="N70" s="17">
        <v>63982</v>
      </c>
      <c r="O70" s="28">
        <f>((N70-L70)/L70)*100</f>
        <v>3.00737353897672</v>
      </c>
      <c r="P70" s="224">
        <v>65922</v>
      </c>
      <c r="Q70" s="225">
        <f>((P70-N70)/N70)*100</f>
        <v>3.0321027789065673</v>
      </c>
      <c r="R70" s="88">
        <f>'Table 2'!R29</f>
        <v>67910</v>
      </c>
      <c r="S70" s="87">
        <f>((R70-P70)/P70)*100</f>
        <v>3.015685203725615</v>
      </c>
    </row>
    <row r="71" spans="1:19" ht="6" customHeight="1">
      <c r="A71" s="43"/>
      <c r="B71" s="45"/>
      <c r="C71" s="46"/>
      <c r="D71" s="114"/>
      <c r="E71" s="113"/>
      <c r="F71" s="114"/>
      <c r="G71" s="112"/>
      <c r="H71" s="115"/>
      <c r="I71" s="112"/>
      <c r="J71" s="115"/>
      <c r="K71" s="112"/>
      <c r="L71" s="115"/>
      <c r="M71" s="112"/>
      <c r="N71" s="47"/>
      <c r="O71" s="112"/>
      <c r="P71" s="226"/>
      <c r="Q71" s="227"/>
      <c r="R71" s="115"/>
      <c r="S71" s="116"/>
    </row>
    <row r="72" spans="1:19" ht="6" customHeight="1">
      <c r="A72" s="10"/>
      <c r="B72" s="11"/>
      <c r="C72" s="13"/>
      <c r="D72" s="76"/>
      <c r="E72" s="18"/>
      <c r="F72" s="76"/>
      <c r="G72" s="28"/>
      <c r="H72" s="111"/>
      <c r="I72" s="28"/>
      <c r="J72" s="111"/>
      <c r="K72" s="28"/>
      <c r="L72" s="111"/>
      <c r="M72" s="28"/>
      <c r="N72" s="17"/>
      <c r="O72" s="28"/>
      <c r="P72" s="224"/>
      <c r="Q72" s="225"/>
      <c r="R72" s="111"/>
      <c r="S72" s="87"/>
    </row>
    <row r="73" spans="1:19" ht="12.75">
      <c r="A73" s="10"/>
      <c r="B73" s="11" t="s">
        <v>12</v>
      </c>
      <c r="C73" s="13"/>
      <c r="D73" s="76"/>
      <c r="E73" s="18"/>
      <c r="F73" s="76"/>
      <c r="G73" s="28"/>
      <c r="H73" s="111"/>
      <c r="I73" s="28"/>
      <c r="J73" s="111"/>
      <c r="K73" s="28"/>
      <c r="L73" s="111"/>
      <c r="M73" s="28"/>
      <c r="N73" s="17"/>
      <c r="O73" s="28"/>
      <c r="P73" s="224"/>
      <c r="Q73" s="225"/>
      <c r="R73" s="111"/>
      <c r="S73" s="87"/>
    </row>
    <row r="74" spans="1:19" ht="6" customHeight="1">
      <c r="A74" s="10"/>
      <c r="B74" s="11"/>
      <c r="C74" s="13"/>
      <c r="D74" s="76"/>
      <c r="E74" s="18"/>
      <c r="F74" s="76"/>
      <c r="G74" s="28"/>
      <c r="H74" s="111"/>
      <c r="I74" s="28"/>
      <c r="J74" s="111"/>
      <c r="K74" s="28"/>
      <c r="L74" s="111"/>
      <c r="M74" s="28"/>
      <c r="N74" s="17"/>
      <c r="O74" s="28"/>
      <c r="P74" s="224"/>
      <c r="Q74" s="225"/>
      <c r="R74" s="111"/>
      <c r="S74" s="87"/>
    </row>
    <row r="75" spans="1:19" ht="12.75">
      <c r="A75" s="10"/>
      <c r="B75" s="126" t="s">
        <v>304</v>
      </c>
      <c r="C75" s="13"/>
      <c r="D75" s="76"/>
      <c r="E75" s="18"/>
      <c r="F75" s="76"/>
      <c r="G75" s="28"/>
      <c r="H75" s="111"/>
      <c r="I75" s="28"/>
      <c r="J75" s="111"/>
      <c r="K75" s="28"/>
      <c r="L75" s="111"/>
      <c r="M75" s="28"/>
      <c r="N75" s="17"/>
      <c r="O75" s="28"/>
      <c r="P75" s="224"/>
      <c r="Q75" s="225"/>
      <c r="R75" s="111"/>
      <c r="S75" s="87"/>
    </row>
    <row r="76" spans="1:19" ht="12.75">
      <c r="A76" s="10"/>
      <c r="B76" s="11" t="s">
        <v>22</v>
      </c>
      <c r="C76" s="13" t="s">
        <v>19</v>
      </c>
      <c r="D76" s="81">
        <v>3676</v>
      </c>
      <c r="E76" s="80">
        <v>16.772554002541295</v>
      </c>
      <c r="F76" s="76">
        <v>4360</v>
      </c>
      <c r="G76" s="28">
        <f>((F76-D76)/D76)*100</f>
        <v>18.607181719260065</v>
      </c>
      <c r="H76" s="88">
        <v>4888</v>
      </c>
      <c r="I76" s="28">
        <f>((H76-F76)/F76)*100</f>
        <v>12.110091743119266</v>
      </c>
      <c r="J76" s="88">
        <v>5416</v>
      </c>
      <c r="K76" s="28">
        <f>((J76-H76)/H76)*100</f>
        <v>10.801963993453354</v>
      </c>
      <c r="L76" s="88">
        <v>5944</v>
      </c>
      <c r="M76" s="28">
        <f>((L76-J76)/J76)*100</f>
        <v>9.748892171344165</v>
      </c>
      <c r="N76" s="17">
        <v>6184</v>
      </c>
      <c r="O76" s="28">
        <f>((N76-L76)/L76)*100</f>
        <v>4.037685060565275</v>
      </c>
      <c r="P76" s="224">
        <v>6536</v>
      </c>
      <c r="Q76" s="225">
        <f>((P76-N76)/N76)*100</f>
        <v>5.692108667529108</v>
      </c>
      <c r="R76" s="88">
        <f>'Table 2'!J34</f>
        <v>7036</v>
      </c>
      <c r="S76" s="87">
        <f>((R76-P76)/P76)*100</f>
        <v>7.649938800489596</v>
      </c>
    </row>
    <row r="77" spans="1:19" ht="12.75">
      <c r="A77" s="10"/>
      <c r="B77" s="11" t="s">
        <v>23</v>
      </c>
      <c r="C77" s="13" t="s">
        <v>19</v>
      </c>
      <c r="D77" s="81">
        <v>11212</v>
      </c>
      <c r="E77" s="80">
        <v>15.587628865979381</v>
      </c>
      <c r="F77" s="76">
        <v>12880</v>
      </c>
      <c r="G77" s="28">
        <f>((F77-D77)/D77)*100</f>
        <v>14.876917588298252</v>
      </c>
      <c r="H77" s="88">
        <v>14392</v>
      </c>
      <c r="I77" s="28">
        <f>((H77-F77)/F77)*100</f>
        <v>11.73913043478261</v>
      </c>
      <c r="J77" s="88">
        <v>15904</v>
      </c>
      <c r="K77" s="28">
        <f>((J77-H77)/H77)*100</f>
        <v>10.505836575875486</v>
      </c>
      <c r="L77" s="88">
        <v>17416</v>
      </c>
      <c r="M77" s="28">
        <f>((L77-J77)/J77)*100</f>
        <v>9.507042253521126</v>
      </c>
      <c r="N77" s="17">
        <v>17776</v>
      </c>
      <c r="O77" s="28">
        <f>((N77-L77)/L77)*100</f>
        <v>2.067064768029398</v>
      </c>
      <c r="P77" s="224">
        <v>18296</v>
      </c>
      <c r="Q77" s="225">
        <f>((P77-N77)/N77)*100</f>
        <v>2.9252925292529253</v>
      </c>
      <c r="R77" s="88">
        <f>'Table 2'!R34</f>
        <v>19036</v>
      </c>
      <c r="S77" s="87">
        <f>((R77-P77)/P77)*100</f>
        <v>4.044599912549192</v>
      </c>
    </row>
    <row r="78" spans="1:19" ht="6" customHeight="1">
      <c r="A78" s="10"/>
      <c r="B78" s="11"/>
      <c r="C78" s="13"/>
      <c r="D78" s="76"/>
      <c r="E78" s="18"/>
      <c r="F78" s="76"/>
      <c r="G78" s="28"/>
      <c r="H78" s="111"/>
      <c r="I78" s="28"/>
      <c r="J78" s="111"/>
      <c r="K78" s="28"/>
      <c r="L78" s="111"/>
      <c r="M78" s="28"/>
      <c r="N78" s="17"/>
      <c r="O78" s="28"/>
      <c r="P78" s="224"/>
      <c r="Q78" s="225"/>
      <c r="R78" s="111"/>
      <c r="S78" s="87"/>
    </row>
    <row r="79" spans="1:19" ht="12.75">
      <c r="A79" s="10"/>
      <c r="B79" s="126" t="s">
        <v>305</v>
      </c>
      <c r="C79" s="13"/>
      <c r="D79" s="76"/>
      <c r="E79" s="18"/>
      <c r="F79" s="76"/>
      <c r="G79" s="28"/>
      <c r="H79" s="111"/>
      <c r="I79" s="28"/>
      <c r="J79" s="111"/>
      <c r="K79" s="28"/>
      <c r="L79" s="111"/>
      <c r="M79" s="28"/>
      <c r="N79" s="17"/>
      <c r="O79" s="28"/>
      <c r="P79" s="224"/>
      <c r="Q79" s="225"/>
      <c r="R79" s="111"/>
      <c r="S79" s="87"/>
    </row>
    <row r="80" spans="1:19" ht="12.75">
      <c r="A80" s="10"/>
      <c r="B80" s="11" t="s">
        <v>22</v>
      </c>
      <c r="C80" s="78" t="s">
        <v>123</v>
      </c>
      <c r="D80" s="82">
        <v>4676</v>
      </c>
      <c r="E80" s="64">
        <v>12.729026036644168</v>
      </c>
      <c r="F80" s="76">
        <v>5360</v>
      </c>
      <c r="G80" s="28">
        <f>((F80-D80)/D80)*100</f>
        <v>14.627887082976903</v>
      </c>
      <c r="H80" s="88">
        <v>5888</v>
      </c>
      <c r="I80" s="28">
        <f>((H80-F80)/F80)*100</f>
        <v>9.850746268656717</v>
      </c>
      <c r="J80" s="88">
        <v>6416</v>
      </c>
      <c r="K80" s="28">
        <f>((J80-H80)/H80)*100</f>
        <v>8.967391304347826</v>
      </c>
      <c r="L80" s="88">
        <v>6944</v>
      </c>
      <c r="M80" s="28">
        <f>((L80-J80)/J80)*100</f>
        <v>8.229426433915211</v>
      </c>
      <c r="N80" s="17">
        <v>7184</v>
      </c>
      <c r="O80" s="28">
        <f>((N80-L80)/L80)*100</f>
        <v>3.4562211981566824</v>
      </c>
      <c r="P80" s="224">
        <v>7536</v>
      </c>
      <c r="Q80" s="225">
        <f>((P80-N80)/N80)*100</f>
        <v>4.8997772828507795</v>
      </c>
      <c r="R80" s="88">
        <f>'Table 2'!J35</f>
        <v>8036</v>
      </c>
      <c r="S80" s="87">
        <f>((R80-P80)/P80)*100</f>
        <v>6.634819532908705</v>
      </c>
    </row>
    <row r="81" spans="1:19" ht="12.75">
      <c r="A81" s="10"/>
      <c r="B81" s="11" t="s">
        <v>23</v>
      </c>
      <c r="C81" s="78" t="s">
        <v>123</v>
      </c>
      <c r="D81" s="82">
        <v>12212</v>
      </c>
      <c r="E81" s="64">
        <v>14.130841121495328</v>
      </c>
      <c r="F81" s="76">
        <v>13880</v>
      </c>
      <c r="G81" s="28">
        <f>((F81-D81)/D81)*100</f>
        <v>13.658696364231904</v>
      </c>
      <c r="H81" s="88">
        <v>15392</v>
      </c>
      <c r="I81" s="28">
        <f>((H81-F81)/F81)*100</f>
        <v>10.893371757925072</v>
      </c>
      <c r="J81" s="88">
        <v>16904</v>
      </c>
      <c r="K81" s="28">
        <f>((J81-H81)/H81)*100</f>
        <v>9.823284823284824</v>
      </c>
      <c r="L81" s="88">
        <v>18416</v>
      </c>
      <c r="M81" s="28">
        <f>((L81-J81)/J81)*100</f>
        <v>8.944628490298154</v>
      </c>
      <c r="N81" s="17">
        <v>18776</v>
      </c>
      <c r="O81" s="28">
        <f>((N81-L81)/L81)*100</f>
        <v>1.954821894005213</v>
      </c>
      <c r="P81" s="224">
        <v>19296</v>
      </c>
      <c r="Q81" s="225">
        <f>((P81-N81)/N81)*100</f>
        <v>2.7694929697486153</v>
      </c>
      <c r="R81" s="88">
        <f>'Table 2'!R35</f>
        <v>20036</v>
      </c>
      <c r="S81" s="87">
        <f>((R81-P81)/P81)*100</f>
        <v>3.8349917081260365</v>
      </c>
    </row>
    <row r="82" spans="1:19" ht="6" customHeight="1">
      <c r="A82" s="10"/>
      <c r="B82" s="11"/>
      <c r="C82" s="13"/>
      <c r="D82" s="76"/>
      <c r="E82" s="18"/>
      <c r="F82" s="76"/>
      <c r="G82" s="28"/>
      <c r="H82" s="111"/>
      <c r="I82" s="28"/>
      <c r="J82" s="111"/>
      <c r="K82" s="28"/>
      <c r="L82" s="111"/>
      <c r="M82" s="28"/>
      <c r="N82" s="17"/>
      <c r="O82" s="28"/>
      <c r="P82" s="224"/>
      <c r="Q82" s="225"/>
      <c r="R82" s="111"/>
      <c r="S82" s="87"/>
    </row>
    <row r="83" spans="1:19" ht="12.75">
      <c r="A83" s="10"/>
      <c r="B83" s="126" t="s">
        <v>306</v>
      </c>
      <c r="C83" s="13"/>
      <c r="D83" s="76"/>
      <c r="E83" s="18"/>
      <c r="F83" s="76"/>
      <c r="G83" s="28"/>
      <c r="H83" s="111"/>
      <c r="I83" s="28"/>
      <c r="J83" s="111"/>
      <c r="K83" s="28"/>
      <c r="L83" s="111"/>
      <c r="M83" s="28"/>
      <c r="N83" s="17"/>
      <c r="O83" s="28"/>
      <c r="P83" s="224"/>
      <c r="Q83" s="225"/>
      <c r="R83" s="111"/>
      <c r="S83" s="87"/>
    </row>
    <row r="84" spans="1:19" ht="12.75">
      <c r="A84" s="10"/>
      <c r="B84" s="11" t="s">
        <v>22</v>
      </c>
      <c r="C84" s="13" t="s">
        <v>19</v>
      </c>
      <c r="D84" s="81">
        <v>5812</v>
      </c>
      <c r="E84" s="80">
        <v>13.073929961089496</v>
      </c>
      <c r="F84" s="76">
        <v>6640</v>
      </c>
      <c r="G84" s="28">
        <f>((F84-D84)/D84)*100</f>
        <v>14.246386785960082</v>
      </c>
      <c r="H84" s="88">
        <v>7312</v>
      </c>
      <c r="I84" s="28">
        <f>((H84-F84)/F84)*100</f>
        <v>10.120481927710843</v>
      </c>
      <c r="J84" s="88">
        <v>7984</v>
      </c>
      <c r="K84" s="28">
        <f>((J84-H84)/H84)*100</f>
        <v>9.190371991247265</v>
      </c>
      <c r="L84" s="88">
        <v>8656</v>
      </c>
      <c r="M84" s="28">
        <f>((L84-J84)/J84)*100</f>
        <v>8.41683366733467</v>
      </c>
      <c r="N84" s="17">
        <v>9088</v>
      </c>
      <c r="O84" s="28">
        <f>((N84-L84)/L84)*100</f>
        <v>4.990757855822551</v>
      </c>
      <c r="P84" s="224">
        <v>9680</v>
      </c>
      <c r="Q84" s="225">
        <f>((P84-N84)/N84)*100</f>
        <v>6.514084507042253</v>
      </c>
      <c r="R84" s="88">
        <f>'Table 2'!J36</f>
        <v>10396</v>
      </c>
      <c r="S84" s="87">
        <f>((R84-P84)/P84)*100</f>
        <v>7.3966942148760335</v>
      </c>
    </row>
    <row r="85" spans="1:19" ht="12.75">
      <c r="A85" s="10"/>
      <c r="B85" s="11" t="s">
        <v>23</v>
      </c>
      <c r="C85" s="13" t="s">
        <v>19</v>
      </c>
      <c r="D85" s="81">
        <v>13204</v>
      </c>
      <c r="E85" s="80">
        <v>13.16420980459376</v>
      </c>
      <c r="F85" s="76">
        <v>14896</v>
      </c>
      <c r="G85" s="28">
        <f>((F85-D85)/D85)*100</f>
        <v>12.814298697364435</v>
      </c>
      <c r="H85" s="88">
        <v>16432</v>
      </c>
      <c r="I85" s="28">
        <f>((H85-F85)/F85)*100</f>
        <v>10.311493018259936</v>
      </c>
      <c r="J85" s="88">
        <v>17968</v>
      </c>
      <c r="K85" s="28">
        <f>((J85-H85)/H85)*100</f>
        <v>9.34761441090555</v>
      </c>
      <c r="L85" s="88">
        <v>19504</v>
      </c>
      <c r="M85" s="28">
        <f>((L85-J85)/J85)*100</f>
        <v>8.54853072128228</v>
      </c>
      <c r="N85" s="17">
        <v>20488</v>
      </c>
      <c r="O85" s="28">
        <f>((N85-L85)/L85)*100</f>
        <v>5.045118949958983</v>
      </c>
      <c r="P85" s="224">
        <v>21752</v>
      </c>
      <c r="Q85" s="225">
        <f>((P85-N85)/N85)*100</f>
        <v>6.169465052713783</v>
      </c>
      <c r="R85" s="88">
        <f>'Table 2'!R36</f>
        <v>23332</v>
      </c>
      <c r="S85" s="87">
        <f>((R85-P85)/P85)*100</f>
        <v>7.263699889665317</v>
      </c>
    </row>
    <row r="86" spans="1:19" ht="6" customHeight="1">
      <c r="A86" s="10"/>
      <c r="B86" s="11"/>
      <c r="C86" s="13"/>
      <c r="D86" s="81"/>
      <c r="E86" s="80"/>
      <c r="F86" s="76"/>
      <c r="G86" s="28"/>
      <c r="H86" s="111"/>
      <c r="I86" s="28"/>
      <c r="J86" s="111"/>
      <c r="K86" s="28"/>
      <c r="L86" s="111"/>
      <c r="M86" s="28"/>
      <c r="N86" s="17"/>
      <c r="O86" s="28"/>
      <c r="P86" s="224"/>
      <c r="Q86" s="225"/>
      <c r="R86" s="111"/>
      <c r="S86" s="87"/>
    </row>
    <row r="87" spans="1:19" ht="12.75" customHeight="1">
      <c r="A87" s="10"/>
      <c r="B87" s="126" t="s">
        <v>364</v>
      </c>
      <c r="C87" s="13"/>
      <c r="D87" s="81"/>
      <c r="E87" s="80"/>
      <c r="F87" s="76"/>
      <c r="G87" s="28"/>
      <c r="H87" s="111"/>
      <c r="I87" s="28"/>
      <c r="J87" s="111"/>
      <c r="K87" s="28"/>
      <c r="L87" s="111"/>
      <c r="M87" s="28"/>
      <c r="N87" s="17"/>
      <c r="O87" s="28"/>
      <c r="P87" s="224"/>
      <c r="Q87" s="225"/>
      <c r="R87" s="111"/>
      <c r="S87" s="87"/>
    </row>
    <row r="88" spans="1:19" ht="12.75" customHeight="1">
      <c r="A88" s="10"/>
      <c r="B88" s="11" t="s">
        <v>22</v>
      </c>
      <c r="C88" s="13" t="s">
        <v>19</v>
      </c>
      <c r="D88" s="81"/>
      <c r="E88" s="80"/>
      <c r="F88" s="76"/>
      <c r="G88" s="28"/>
      <c r="H88" s="111"/>
      <c r="I88" s="28"/>
      <c r="J88" s="111"/>
      <c r="K88" s="28"/>
      <c r="L88" s="111"/>
      <c r="M88" s="28"/>
      <c r="N88" s="17"/>
      <c r="O88" s="28"/>
      <c r="P88" s="224">
        <v>15584</v>
      </c>
      <c r="Q88" s="231" t="s">
        <v>20</v>
      </c>
      <c r="R88" s="88">
        <f>'Table 2'!J37</f>
        <v>16708</v>
      </c>
      <c r="S88" s="87">
        <f>((R88-P88)/P88)*100</f>
        <v>7.212525667351128</v>
      </c>
    </row>
    <row r="89" spans="1:19" ht="12.75" customHeight="1">
      <c r="A89" s="10"/>
      <c r="B89" s="11" t="s">
        <v>23</v>
      </c>
      <c r="C89" s="13" t="s">
        <v>19</v>
      </c>
      <c r="D89" s="81"/>
      <c r="E89" s="80"/>
      <c r="F89" s="76"/>
      <c r="G89" s="28"/>
      <c r="H89" s="111"/>
      <c r="I89" s="28"/>
      <c r="J89" s="111"/>
      <c r="K89" s="28"/>
      <c r="L89" s="111"/>
      <c r="M89" s="28"/>
      <c r="N89" s="17"/>
      <c r="O89" s="28"/>
      <c r="P89" s="224">
        <v>30800</v>
      </c>
      <c r="Q89" s="231" t="s">
        <v>20</v>
      </c>
      <c r="R89" s="88">
        <f>'Table 2'!R37</f>
        <v>33004</v>
      </c>
      <c r="S89" s="87">
        <f>((R89-P89)/P89)*100</f>
        <v>7.1558441558441555</v>
      </c>
    </row>
    <row r="90" spans="1:19" ht="6" customHeight="1">
      <c r="A90" s="10"/>
      <c r="B90" s="11"/>
      <c r="C90" s="13"/>
      <c r="D90" s="81"/>
      <c r="E90" s="80"/>
      <c r="F90" s="76"/>
      <c r="G90" s="28"/>
      <c r="H90" s="111"/>
      <c r="I90" s="28"/>
      <c r="J90" s="111"/>
      <c r="K90" s="28"/>
      <c r="L90" s="111"/>
      <c r="M90" s="28"/>
      <c r="N90" s="17"/>
      <c r="O90" s="28"/>
      <c r="P90" s="224"/>
      <c r="Q90" s="225"/>
      <c r="R90" s="111"/>
      <c r="S90" s="87"/>
    </row>
    <row r="91" spans="1:19" ht="12.75">
      <c r="A91" s="10"/>
      <c r="B91" s="127" t="s">
        <v>307</v>
      </c>
      <c r="C91" s="13"/>
      <c r="D91" s="81"/>
      <c r="E91" s="80"/>
      <c r="F91" s="76"/>
      <c r="G91" s="28"/>
      <c r="H91" s="111"/>
      <c r="I91" s="28"/>
      <c r="J91" s="111"/>
      <c r="K91" s="28"/>
      <c r="L91" s="111"/>
      <c r="M91" s="28"/>
      <c r="N91" s="17"/>
      <c r="O91" s="28"/>
      <c r="P91" s="224"/>
      <c r="Q91" s="225"/>
      <c r="R91" s="111"/>
      <c r="S91" s="87"/>
    </row>
    <row r="92" spans="1:19" ht="12.75">
      <c r="A92" s="10"/>
      <c r="B92" s="11" t="s">
        <v>22</v>
      </c>
      <c r="C92" s="78" t="s">
        <v>123</v>
      </c>
      <c r="D92" s="81">
        <v>15148</v>
      </c>
      <c r="E92" s="230" t="s">
        <v>20</v>
      </c>
      <c r="F92" s="76">
        <v>16054</v>
      </c>
      <c r="G92" s="28">
        <f>((F92-D92)/D92)*100</f>
        <v>5.980987589120676</v>
      </c>
      <c r="H92" s="88">
        <v>16842</v>
      </c>
      <c r="I92" s="28">
        <f>((H92-F92)/F92)*100</f>
        <v>4.908434035131432</v>
      </c>
      <c r="J92" s="88">
        <v>17668</v>
      </c>
      <c r="K92" s="28">
        <f>((J92-H92)/H92)*100</f>
        <v>4.904405652535329</v>
      </c>
      <c r="L92" s="88">
        <v>17668</v>
      </c>
      <c r="M92" s="28">
        <f>((L92-J92)/J92)*100</f>
        <v>0</v>
      </c>
      <c r="N92" s="17">
        <v>18736</v>
      </c>
      <c r="O92" s="28">
        <f>((N92-L92)/L92)*100</f>
        <v>6.044826805524112</v>
      </c>
      <c r="P92" s="224">
        <v>19904</v>
      </c>
      <c r="Q92" s="225">
        <f>((P92-N92)/N92)*100</f>
        <v>6.23398804440649</v>
      </c>
      <c r="R92" s="88">
        <f>'Table 2'!J38</f>
        <v>21148</v>
      </c>
      <c r="S92" s="87">
        <f>((R92-P92)/P92)*100</f>
        <v>6.25</v>
      </c>
    </row>
    <row r="93" spans="1:19" ht="12.75">
      <c r="A93" s="10"/>
      <c r="B93" s="11" t="s">
        <v>23</v>
      </c>
      <c r="C93" s="78" t="s">
        <v>123</v>
      </c>
      <c r="D93" s="81">
        <v>30148</v>
      </c>
      <c r="E93" s="230" t="s">
        <v>20</v>
      </c>
      <c r="F93" s="76">
        <v>31804</v>
      </c>
      <c r="G93" s="28">
        <f>((F93-D93)/D93)*100</f>
        <v>5.492901685020565</v>
      </c>
      <c r="H93" s="88">
        <v>33380</v>
      </c>
      <c r="I93" s="28">
        <f>((H93-F93)/F93)*100</f>
        <v>4.955351528109672</v>
      </c>
      <c r="J93" s="88">
        <v>35034</v>
      </c>
      <c r="K93" s="28">
        <f>((J93-H93)/H93)*100</f>
        <v>4.955062911923307</v>
      </c>
      <c r="L93" s="88">
        <v>35033</v>
      </c>
      <c r="M93" s="28">
        <f>((L93-J93)/J93)*100</f>
        <v>-0.0028543700405320544</v>
      </c>
      <c r="N93" s="17">
        <v>36088</v>
      </c>
      <c r="O93" s="28">
        <f>((N93-L93)/L93)*100</f>
        <v>3.011446350583735</v>
      </c>
      <c r="P93" s="224">
        <v>37208</v>
      </c>
      <c r="Q93" s="225">
        <f>((P93-N93)/N93)*100</f>
        <v>3.1035247173575704</v>
      </c>
      <c r="R93" s="88">
        <f>'Table 2'!R38</f>
        <v>38380</v>
      </c>
      <c r="S93" s="87">
        <f>((R93-P93)/P93)*100</f>
        <v>3.1498602451085786</v>
      </c>
    </row>
    <row r="94" spans="1:19" ht="6" customHeight="1">
      <c r="A94" s="43"/>
      <c r="B94" s="45"/>
      <c r="C94" s="46"/>
      <c r="D94" s="114"/>
      <c r="E94" s="113"/>
      <c r="F94" s="114"/>
      <c r="G94" s="112"/>
      <c r="H94" s="115"/>
      <c r="I94" s="112"/>
      <c r="J94" s="115"/>
      <c r="K94" s="112"/>
      <c r="L94" s="115"/>
      <c r="M94" s="112"/>
      <c r="N94" s="47"/>
      <c r="O94" s="112"/>
      <c r="P94" s="226"/>
      <c r="Q94" s="227"/>
      <c r="R94" s="115"/>
      <c r="S94" s="116"/>
    </row>
    <row r="95" spans="1:19" ht="6" customHeight="1">
      <c r="A95" s="10"/>
      <c r="B95" s="11"/>
      <c r="C95" s="13"/>
      <c r="D95" s="76"/>
      <c r="E95" s="18"/>
      <c r="F95" s="76"/>
      <c r="G95" s="28"/>
      <c r="H95" s="111"/>
      <c r="I95" s="28"/>
      <c r="J95" s="111"/>
      <c r="K95" s="28"/>
      <c r="L95" s="111"/>
      <c r="M95" s="28"/>
      <c r="N95" s="17"/>
      <c r="O95" s="28"/>
      <c r="P95" s="224"/>
      <c r="Q95" s="225"/>
      <c r="R95" s="111"/>
      <c r="S95" s="87"/>
    </row>
    <row r="96" spans="1:19" ht="12.75">
      <c r="A96" s="10"/>
      <c r="B96" s="11" t="s">
        <v>13</v>
      </c>
      <c r="C96" s="13"/>
      <c r="D96" s="76"/>
      <c r="E96" s="18"/>
      <c r="F96" s="76"/>
      <c r="G96" s="28"/>
      <c r="H96" s="111"/>
      <c r="I96" s="28"/>
      <c r="J96" s="111"/>
      <c r="K96" s="28"/>
      <c r="L96" s="111"/>
      <c r="M96" s="28"/>
      <c r="N96" s="17"/>
      <c r="O96" s="28"/>
      <c r="P96" s="224"/>
      <c r="Q96" s="225"/>
      <c r="R96" s="111"/>
      <c r="S96" s="87"/>
    </row>
    <row r="97" spans="1:19" ht="6" customHeight="1">
      <c r="A97" s="10"/>
      <c r="B97" s="11"/>
      <c r="C97" s="13"/>
      <c r="D97" s="76"/>
      <c r="E97" s="18"/>
      <c r="F97" s="76"/>
      <c r="G97" s="28"/>
      <c r="H97" s="111"/>
      <c r="I97" s="28"/>
      <c r="J97" s="111"/>
      <c r="K97" s="28"/>
      <c r="L97" s="111"/>
      <c r="M97" s="28"/>
      <c r="N97" s="17"/>
      <c r="O97" s="28"/>
      <c r="P97" s="224"/>
      <c r="Q97" s="225"/>
      <c r="R97" s="111"/>
      <c r="S97" s="87"/>
    </row>
    <row r="98" spans="1:19" ht="12.75">
      <c r="A98" s="10"/>
      <c r="B98" s="11" t="s">
        <v>22</v>
      </c>
      <c r="C98" s="13" t="s">
        <v>19</v>
      </c>
      <c r="D98" s="76">
        <v>3226</v>
      </c>
      <c r="E98" s="18">
        <v>17.47997086671522</v>
      </c>
      <c r="F98" s="76">
        <v>3706</v>
      </c>
      <c r="G98" s="28">
        <f>((F98-D98)/D98)*100</f>
        <v>14.879107253564786</v>
      </c>
      <c r="H98" s="88">
        <v>4186</v>
      </c>
      <c r="I98" s="28">
        <f>((H98-F98)/F98)*100</f>
        <v>12.951969778737183</v>
      </c>
      <c r="J98" s="88">
        <v>4666</v>
      </c>
      <c r="K98" s="28">
        <f>((J98-H98)/H98)*100</f>
        <v>11.466794075489728</v>
      </c>
      <c r="L98" s="88">
        <v>5146</v>
      </c>
      <c r="M98" s="28">
        <f>((L98-J98)/J98)*100</f>
        <v>10.287183883411915</v>
      </c>
      <c r="N98" s="17">
        <v>5602</v>
      </c>
      <c r="O98" s="28">
        <f>((N98-L98)/L98)*100</f>
        <v>8.861251457442675</v>
      </c>
      <c r="P98" s="224">
        <v>6336</v>
      </c>
      <c r="Q98" s="225">
        <f>((P98-N98)/N98)*100</f>
        <v>13.102463405926454</v>
      </c>
      <c r="R98" s="88">
        <f>'Table 2'!J41</f>
        <v>6888</v>
      </c>
      <c r="S98" s="87">
        <f>((R98-P98)/P98)*100</f>
        <v>8.712121212121213</v>
      </c>
    </row>
    <row r="99" spans="1:19" ht="12.75">
      <c r="A99" s="10"/>
      <c r="B99" s="11" t="s">
        <v>23</v>
      </c>
      <c r="C99" s="13" t="s">
        <v>19</v>
      </c>
      <c r="D99" s="76">
        <v>10186</v>
      </c>
      <c r="E99" s="18">
        <v>15.82897430065954</v>
      </c>
      <c r="F99" s="76">
        <v>11578</v>
      </c>
      <c r="G99" s="28">
        <f>((F99-D99)/D99)*100</f>
        <v>13.66581582564304</v>
      </c>
      <c r="H99" s="88">
        <v>12970</v>
      </c>
      <c r="I99" s="28">
        <f>((H99-F99)/F99)*100</f>
        <v>12.022801865607185</v>
      </c>
      <c r="J99" s="88">
        <v>14362</v>
      </c>
      <c r="K99" s="28">
        <f>((J99-H99)/H99)*100</f>
        <v>10.732459521973785</v>
      </c>
      <c r="L99" s="88">
        <v>15754</v>
      </c>
      <c r="M99" s="28">
        <f>((L99-J99)/J99)*100</f>
        <v>9.692243420136473</v>
      </c>
      <c r="N99" s="17">
        <v>16666</v>
      </c>
      <c r="O99" s="28">
        <f>((N99-L99)/L99)*100</f>
        <v>5.789005966738606</v>
      </c>
      <c r="P99" s="224">
        <v>17856</v>
      </c>
      <c r="Q99" s="225">
        <f>((P99-N99)/N99)*100</f>
        <v>7.140285611424457</v>
      </c>
      <c r="R99" s="88">
        <f>'Table 2'!R41</f>
        <v>18888</v>
      </c>
      <c r="S99" s="87">
        <f>((R99-P99)/P99)*100</f>
        <v>5.779569892473118</v>
      </c>
    </row>
    <row r="100" spans="1:19" ht="6" customHeight="1">
      <c r="A100" s="43"/>
      <c r="B100" s="45"/>
      <c r="C100" s="46"/>
      <c r="D100" s="114"/>
      <c r="E100" s="113"/>
      <c r="F100" s="114"/>
      <c r="G100" s="112"/>
      <c r="H100" s="115"/>
      <c r="I100" s="112"/>
      <c r="J100" s="115"/>
      <c r="K100" s="112"/>
      <c r="L100" s="115"/>
      <c r="M100" s="112"/>
      <c r="N100" s="47"/>
      <c r="O100" s="112"/>
      <c r="P100" s="226"/>
      <c r="Q100" s="227"/>
      <c r="R100" s="115"/>
      <c r="S100" s="116"/>
    </row>
    <row r="101" spans="1:19" ht="6" customHeight="1">
      <c r="A101" s="10"/>
      <c r="B101" s="11"/>
      <c r="C101" s="13"/>
      <c r="D101" s="76"/>
      <c r="E101" s="18"/>
      <c r="F101" s="76"/>
      <c r="G101" s="28"/>
      <c r="H101" s="111"/>
      <c r="I101" s="28"/>
      <c r="J101" s="111"/>
      <c r="K101" s="28"/>
      <c r="L101" s="111"/>
      <c r="M101" s="28"/>
      <c r="N101" s="17"/>
      <c r="O101" s="28"/>
      <c r="P101" s="224"/>
      <c r="Q101" s="225"/>
      <c r="R101" s="111"/>
      <c r="S101" s="87"/>
    </row>
    <row r="102" spans="1:19" ht="12.75">
      <c r="A102" s="10"/>
      <c r="B102" s="66" t="s">
        <v>107</v>
      </c>
      <c r="C102" s="13"/>
      <c r="D102" s="76"/>
      <c r="E102" s="18"/>
      <c r="F102" s="76"/>
      <c r="G102" s="28"/>
      <c r="H102" s="111"/>
      <c r="I102" s="28"/>
      <c r="J102" s="111"/>
      <c r="K102" s="28"/>
      <c r="L102" s="111"/>
      <c r="M102" s="28"/>
      <c r="N102" s="17"/>
      <c r="O102" s="28"/>
      <c r="P102" s="224"/>
      <c r="Q102" s="225"/>
      <c r="R102" s="111"/>
      <c r="S102" s="87"/>
    </row>
    <row r="103" spans="1:19" ht="6" customHeight="1">
      <c r="A103" s="10"/>
      <c r="B103" s="11"/>
      <c r="C103" s="13"/>
      <c r="D103" s="76"/>
      <c r="E103" s="18"/>
      <c r="F103" s="76"/>
      <c r="G103" s="28"/>
      <c r="H103" s="111"/>
      <c r="I103" s="28"/>
      <c r="J103" s="111"/>
      <c r="K103" s="28"/>
      <c r="L103" s="111"/>
      <c r="M103" s="28"/>
      <c r="N103" s="17"/>
      <c r="O103" s="28"/>
      <c r="P103" s="224"/>
      <c r="Q103" s="225"/>
      <c r="R103" s="111"/>
      <c r="S103" s="87"/>
    </row>
    <row r="104" spans="1:19" ht="12.75">
      <c r="A104" s="10"/>
      <c r="B104" s="126" t="s">
        <v>308</v>
      </c>
      <c r="C104" s="13"/>
      <c r="D104" s="76"/>
      <c r="E104" s="18"/>
      <c r="F104" s="76"/>
      <c r="G104" s="28"/>
      <c r="H104" s="111"/>
      <c r="I104" s="28"/>
      <c r="J104" s="111"/>
      <c r="K104" s="28"/>
      <c r="L104" s="111"/>
      <c r="M104" s="28"/>
      <c r="N104" s="17"/>
      <c r="O104" s="28"/>
      <c r="P104" s="224"/>
      <c r="Q104" s="225"/>
      <c r="R104" s="111"/>
      <c r="S104" s="87"/>
    </row>
    <row r="105" spans="1:19" ht="12.75">
      <c r="A105" s="10"/>
      <c r="B105" s="11" t="s">
        <v>24</v>
      </c>
      <c r="C105" s="13" t="s">
        <v>19</v>
      </c>
      <c r="D105" s="76">
        <v>1566.14</v>
      </c>
      <c r="E105" s="18">
        <v>12.268100358422947</v>
      </c>
      <c r="F105" s="76">
        <v>1771.28</v>
      </c>
      <c r="G105" s="28">
        <f>((F105-D105)/D105)*100</f>
        <v>13.098445860523316</v>
      </c>
      <c r="H105" s="88">
        <v>1966.71</v>
      </c>
      <c r="I105" s="28">
        <f>((H105-F105)/F105)*100</f>
        <v>11.033264080213183</v>
      </c>
      <c r="J105" s="88">
        <v>2182.72</v>
      </c>
      <c r="K105" s="28">
        <f>((J105-H105)/H105)*100</f>
        <v>10.983317316737077</v>
      </c>
      <c r="L105" s="88">
        <f>(L109+L113+L117+L121+L125+L129+L133)/7</f>
        <v>2398.714285714286</v>
      </c>
      <c r="M105" s="28">
        <f>((L105-J105)/J105)*100</f>
        <v>9.895647894108544</v>
      </c>
      <c r="N105" s="17">
        <v>2494.714285714286</v>
      </c>
      <c r="O105" s="28">
        <f>((N105-L105)/L105)*100</f>
        <v>4.002144005717349</v>
      </c>
      <c r="P105" s="224">
        <v>2623</v>
      </c>
      <c r="Q105" s="225">
        <f>((P105-N105)/N105)*100</f>
        <v>5.142300864685332</v>
      </c>
      <c r="R105" s="88">
        <f>(R109+R113+R117+R121+R125+R129+R133)/7</f>
        <v>2815</v>
      </c>
      <c r="S105" s="87">
        <f>((R105-P105)/P105)*100</f>
        <v>7.319862752573389</v>
      </c>
    </row>
    <row r="106" spans="1:19" ht="12.75">
      <c r="A106" s="10"/>
      <c r="B106" s="11" t="s">
        <v>25</v>
      </c>
      <c r="C106" s="13" t="s">
        <v>19</v>
      </c>
      <c r="D106" s="82">
        <v>6417.56</v>
      </c>
      <c r="E106" s="64">
        <v>4.5763860824675096</v>
      </c>
      <c r="F106" s="76">
        <v>6732.42</v>
      </c>
      <c r="G106" s="28">
        <f>((F106-D106)/D106)*100</f>
        <v>4.906226042296444</v>
      </c>
      <c r="H106" s="88">
        <v>7037.57</v>
      </c>
      <c r="I106" s="28">
        <f>((H106-F106)/F106)*100</f>
        <v>4.532545503697031</v>
      </c>
      <c r="J106" s="88">
        <v>7222.72</v>
      </c>
      <c r="K106" s="28">
        <f>((J106-H106)/H106)*100</f>
        <v>2.6308796928485334</v>
      </c>
      <c r="L106" s="88">
        <f>(L110+L114+L118+L122+L126+L130+L134)/7</f>
        <v>7407.857142857143</v>
      </c>
      <c r="M106" s="28">
        <f>((L106-J106)/J106)*100</f>
        <v>2.5632606948233194</v>
      </c>
      <c r="N106" s="17">
        <v>7531.285714285715</v>
      </c>
      <c r="O106" s="28">
        <f>((N106-L106)/L106)*100</f>
        <v>1.6661845530807073</v>
      </c>
      <c r="P106" s="224">
        <v>7375</v>
      </c>
      <c r="Q106" s="225">
        <f>((P106-N106)/N106)*100</f>
        <v>-2.0751531705836657</v>
      </c>
      <c r="R106" s="88">
        <f>(R110+R114+R118+R122+R126+R130+R134)/7</f>
        <v>7663</v>
      </c>
      <c r="S106" s="87">
        <f>((R106-P106)/P106)*100</f>
        <v>3.9050847457627116</v>
      </c>
    </row>
    <row r="107" spans="1:19" ht="6" customHeight="1">
      <c r="A107" s="10"/>
      <c r="B107" s="11"/>
      <c r="C107" s="13"/>
      <c r="D107" s="76"/>
      <c r="E107" s="18"/>
      <c r="F107" s="76"/>
      <c r="G107" s="28"/>
      <c r="H107" s="111"/>
      <c r="I107" s="28"/>
      <c r="J107" s="111"/>
      <c r="K107" s="28"/>
      <c r="L107" s="111"/>
      <c r="M107" s="28"/>
      <c r="N107" s="17"/>
      <c r="O107" s="28"/>
      <c r="P107" s="224"/>
      <c r="Q107" s="225"/>
      <c r="R107" s="111"/>
      <c r="S107" s="87"/>
    </row>
    <row r="108" spans="1:19" ht="12.75">
      <c r="A108" s="10"/>
      <c r="B108" s="11" t="s">
        <v>15</v>
      </c>
      <c r="C108" s="13"/>
      <c r="D108" s="76"/>
      <c r="E108" s="18"/>
      <c r="F108" s="76"/>
      <c r="G108" s="28"/>
      <c r="H108" s="111"/>
      <c r="I108" s="28"/>
      <c r="J108" s="111"/>
      <c r="K108" s="28"/>
      <c r="L108" s="111"/>
      <c r="M108" s="28"/>
      <c r="N108" s="17"/>
      <c r="O108" s="28"/>
      <c r="P108" s="224"/>
      <c r="Q108" s="225"/>
      <c r="R108" s="111"/>
      <c r="S108" s="87"/>
    </row>
    <row r="109" spans="1:19" ht="12.75">
      <c r="A109" s="10"/>
      <c r="B109" s="11" t="s">
        <v>24</v>
      </c>
      <c r="C109" s="13" t="s">
        <v>19</v>
      </c>
      <c r="D109" s="76">
        <v>1646</v>
      </c>
      <c r="E109" s="18">
        <v>11.366711772665765</v>
      </c>
      <c r="F109" s="76">
        <v>1838</v>
      </c>
      <c r="G109" s="28">
        <f>((F109-D109)/D109)*100</f>
        <v>11.66464155528554</v>
      </c>
      <c r="H109" s="88">
        <v>2030</v>
      </c>
      <c r="I109" s="28">
        <f>((H109-F109)/F109)*100</f>
        <v>10.44613710554951</v>
      </c>
      <c r="J109" s="88">
        <v>2246</v>
      </c>
      <c r="K109" s="28">
        <f>((J109-H109)/H109)*100</f>
        <v>10.64039408866995</v>
      </c>
      <c r="L109" s="88">
        <v>2462</v>
      </c>
      <c r="M109" s="28">
        <f>((L109-J109)/J109)*100</f>
        <v>9.617097061442564</v>
      </c>
      <c r="N109" s="17">
        <v>2558</v>
      </c>
      <c r="O109" s="28">
        <f>((N109-L109)/L109)*100</f>
        <v>3.899268887083672</v>
      </c>
      <c r="P109" s="224">
        <v>2678</v>
      </c>
      <c r="Q109" s="225">
        <f>((P109-N109)/N109)*100</f>
        <v>4.691164972634871</v>
      </c>
      <c r="R109" s="88">
        <f>'Table 2'!J46</f>
        <v>2870</v>
      </c>
      <c r="S109" s="87">
        <f>((R109-P109)/P109)*100</f>
        <v>7.169529499626587</v>
      </c>
    </row>
    <row r="110" spans="1:19" ht="12.75">
      <c r="A110" s="10"/>
      <c r="B110" s="11" t="s">
        <v>25</v>
      </c>
      <c r="C110" s="13" t="s">
        <v>19</v>
      </c>
      <c r="D110" s="76">
        <v>6278</v>
      </c>
      <c r="E110" s="18">
        <v>2.7495908346972175</v>
      </c>
      <c r="F110" s="76">
        <v>6470</v>
      </c>
      <c r="G110" s="28">
        <f>((F110-D110)/D110)*100</f>
        <v>3.0582988212806623</v>
      </c>
      <c r="H110" s="88">
        <v>6662</v>
      </c>
      <c r="I110" s="28">
        <f>((H110-F110)/F110)*100</f>
        <v>2.9675425038639878</v>
      </c>
      <c r="J110" s="88">
        <v>6878</v>
      </c>
      <c r="K110" s="28">
        <f>((J110-H110)/H110)*100</f>
        <v>3.242269588712098</v>
      </c>
      <c r="L110" s="88">
        <v>7094</v>
      </c>
      <c r="M110" s="28">
        <f>((L110-J110)/J110)*100</f>
        <v>3.1404478045943587</v>
      </c>
      <c r="N110" s="17">
        <v>7238</v>
      </c>
      <c r="O110" s="28">
        <f>((N110-L110)/L110)*100</f>
        <v>2.0298844093600223</v>
      </c>
      <c r="P110" s="224">
        <v>7430</v>
      </c>
      <c r="Q110" s="225">
        <f>((P110-N110)/N110)*100</f>
        <v>2.6526664824537165</v>
      </c>
      <c r="R110" s="88">
        <f>'Table 2'!R46</f>
        <v>7718</v>
      </c>
      <c r="S110" s="87">
        <f>((R110-P110)/P110)*100</f>
        <v>3.8761776581426646</v>
      </c>
    </row>
    <row r="111" spans="1:19" ht="6" customHeight="1">
      <c r="A111" s="10"/>
      <c r="B111" s="11"/>
      <c r="C111" s="13"/>
      <c r="D111" s="76"/>
      <c r="E111" s="18"/>
      <c r="F111" s="76"/>
      <c r="G111" s="28"/>
      <c r="H111" s="111"/>
      <c r="I111" s="28"/>
      <c r="J111" s="111"/>
      <c r="K111" s="28"/>
      <c r="L111" s="111"/>
      <c r="M111" s="28"/>
      <c r="N111" s="17"/>
      <c r="O111" s="28"/>
      <c r="P111" s="224"/>
      <c r="Q111" s="225"/>
      <c r="R111" s="111"/>
      <c r="S111" s="87"/>
    </row>
    <row r="112" spans="1:19" ht="12.75">
      <c r="A112" s="10"/>
      <c r="B112" s="11" t="s">
        <v>16</v>
      </c>
      <c r="C112" s="13"/>
      <c r="D112" s="76"/>
      <c r="E112" s="18"/>
      <c r="F112" s="76"/>
      <c r="G112" s="28"/>
      <c r="H112" s="111"/>
      <c r="I112" s="28"/>
      <c r="J112" s="111"/>
      <c r="K112" s="28"/>
      <c r="L112" s="111"/>
      <c r="M112" s="28"/>
      <c r="N112" s="17"/>
      <c r="O112" s="28"/>
      <c r="P112" s="224"/>
      <c r="Q112" s="225"/>
      <c r="R112" s="111"/>
      <c r="S112" s="87"/>
    </row>
    <row r="113" spans="1:19" ht="12.75">
      <c r="A113" s="10"/>
      <c r="B113" s="11" t="s">
        <v>24</v>
      </c>
      <c r="C113" s="13" t="s">
        <v>19</v>
      </c>
      <c r="D113" s="76">
        <v>1542</v>
      </c>
      <c r="E113" s="18">
        <v>12.22707423580786</v>
      </c>
      <c r="F113" s="76">
        <v>1734</v>
      </c>
      <c r="G113" s="28">
        <f>((F113-D113)/D113)*100</f>
        <v>12.45136186770428</v>
      </c>
      <c r="H113" s="88">
        <v>1926</v>
      </c>
      <c r="I113" s="28">
        <f>((H113-F113)/F113)*100</f>
        <v>11.072664359861593</v>
      </c>
      <c r="J113" s="88">
        <v>2142</v>
      </c>
      <c r="K113" s="28">
        <f>((J113-H113)/H113)*100</f>
        <v>11.214953271028037</v>
      </c>
      <c r="L113" s="88">
        <v>2358</v>
      </c>
      <c r="M113" s="28">
        <f>((L113-J113)/J113)*100</f>
        <v>10.084033613445378</v>
      </c>
      <c r="N113" s="17">
        <v>2454</v>
      </c>
      <c r="O113" s="28">
        <f>((N113-L113)/L113)*100</f>
        <v>4.071246819338422</v>
      </c>
      <c r="P113" s="224">
        <v>2574</v>
      </c>
      <c r="Q113" s="225">
        <f>((P113-N113)/N113)*100</f>
        <v>4.88997555012225</v>
      </c>
      <c r="R113" s="88">
        <f>'Table 2'!J47</f>
        <v>2766</v>
      </c>
      <c r="S113" s="87">
        <f>((R113-P113)/P113)*100</f>
        <v>7.459207459207459</v>
      </c>
    </row>
    <row r="114" spans="1:19" ht="12.75">
      <c r="A114" s="10"/>
      <c r="B114" s="11" t="s">
        <v>25</v>
      </c>
      <c r="C114" s="13" t="s">
        <v>19</v>
      </c>
      <c r="D114" s="76">
        <v>6174</v>
      </c>
      <c r="E114" s="18">
        <v>2.797202797202797</v>
      </c>
      <c r="F114" s="76">
        <v>6366</v>
      </c>
      <c r="G114" s="28">
        <f>((F114-D114)/D114)*100</f>
        <v>3.1098153547133136</v>
      </c>
      <c r="H114" s="88">
        <v>6558</v>
      </c>
      <c r="I114" s="28">
        <f>((H114-F114)/F114)*100</f>
        <v>3.016022620169651</v>
      </c>
      <c r="J114" s="88">
        <v>6774</v>
      </c>
      <c r="K114" s="28">
        <f>((J114-H114)/H114)*100</f>
        <v>3.293687099725526</v>
      </c>
      <c r="L114" s="88">
        <v>6990</v>
      </c>
      <c r="M114" s="28">
        <f>((L114-J114)/J114)*100</f>
        <v>3.188662533215235</v>
      </c>
      <c r="N114" s="17">
        <v>7134</v>
      </c>
      <c r="O114" s="28">
        <f>((N114-L114)/L114)*100</f>
        <v>2.060085836909871</v>
      </c>
      <c r="P114" s="224">
        <v>7326</v>
      </c>
      <c r="Q114" s="225">
        <f>((P114-N114)/N114)*100</f>
        <v>2.6913372582001682</v>
      </c>
      <c r="R114" s="88">
        <f>'Table 2'!R47</f>
        <v>7614</v>
      </c>
      <c r="S114" s="87">
        <f>((R114-P114)/P114)*100</f>
        <v>3.9312039312039313</v>
      </c>
    </row>
    <row r="115" spans="1:19" ht="6" customHeight="1">
      <c r="A115" s="10"/>
      <c r="B115" s="11"/>
      <c r="C115" s="13"/>
      <c r="D115" s="76"/>
      <c r="E115" s="18"/>
      <c r="F115" s="76"/>
      <c r="G115" s="28"/>
      <c r="H115" s="88"/>
      <c r="I115" s="28"/>
      <c r="J115" s="88"/>
      <c r="K115" s="28"/>
      <c r="L115" s="88"/>
      <c r="M115" s="28"/>
      <c r="N115" s="17"/>
      <c r="O115" s="28"/>
      <c r="P115" s="224"/>
      <c r="Q115" s="225"/>
      <c r="R115" s="88"/>
      <c r="S115" s="87"/>
    </row>
    <row r="116" spans="1:19" ht="12.75">
      <c r="A116" s="10"/>
      <c r="B116" s="126" t="s">
        <v>17</v>
      </c>
      <c r="C116" s="13"/>
      <c r="D116" s="76"/>
      <c r="E116" s="18"/>
      <c r="F116" s="76"/>
      <c r="G116" s="28"/>
      <c r="H116" s="88"/>
      <c r="I116" s="28"/>
      <c r="J116" s="88"/>
      <c r="K116" s="28"/>
      <c r="L116" s="88"/>
      <c r="M116" s="28"/>
      <c r="N116" s="17"/>
      <c r="O116" s="28"/>
      <c r="P116" s="224"/>
      <c r="Q116" s="225"/>
      <c r="R116" s="88"/>
      <c r="S116" s="87"/>
    </row>
    <row r="117" spans="1:19" ht="12.75">
      <c r="A117" s="10"/>
      <c r="B117" s="11" t="s">
        <v>24</v>
      </c>
      <c r="C117" s="13" t="s">
        <v>19</v>
      </c>
      <c r="D117" s="76">
        <v>1572</v>
      </c>
      <c r="E117" s="18">
        <v>11.965811965811966</v>
      </c>
      <c r="F117" s="76">
        <v>1764</v>
      </c>
      <c r="G117" s="28">
        <f>((F117-D117)/D117)*100</f>
        <v>12.213740458015266</v>
      </c>
      <c r="H117" s="88">
        <v>1956</v>
      </c>
      <c r="I117" s="28">
        <f>((H117-F117)/F117)*100</f>
        <v>10.884353741496598</v>
      </c>
      <c r="J117" s="88">
        <v>2172</v>
      </c>
      <c r="K117" s="28">
        <f>((J117-H117)/H117)*100</f>
        <v>11.042944785276074</v>
      </c>
      <c r="L117" s="88">
        <v>2388</v>
      </c>
      <c r="M117" s="28">
        <f>((L117-J117)/J117)*100</f>
        <v>9.94475138121547</v>
      </c>
      <c r="N117" s="17">
        <v>2484</v>
      </c>
      <c r="O117" s="28">
        <f>((N117-L117)/L117)*100</f>
        <v>4.0201005025125625</v>
      </c>
      <c r="P117" s="224">
        <v>2604</v>
      </c>
      <c r="Q117" s="225">
        <f>((P117-N117)/N117)*100</f>
        <v>4.830917874396135</v>
      </c>
      <c r="R117" s="88">
        <f>'Table 2'!J48</f>
        <v>2796</v>
      </c>
      <c r="S117" s="87">
        <f>((R117-P117)/P117)*100</f>
        <v>7.373271889400922</v>
      </c>
    </row>
    <row r="118" spans="1:19" ht="12.75">
      <c r="A118" s="10"/>
      <c r="B118" s="11" t="s">
        <v>25</v>
      </c>
      <c r="C118" s="13" t="s">
        <v>19</v>
      </c>
      <c r="D118" s="76">
        <v>6204</v>
      </c>
      <c r="E118" s="18">
        <v>2.783300198807157</v>
      </c>
      <c r="F118" s="76">
        <v>6396</v>
      </c>
      <c r="G118" s="28">
        <f>((F118-D118)/D118)*100</f>
        <v>3.0947775628626695</v>
      </c>
      <c r="H118" s="88">
        <v>6588</v>
      </c>
      <c r="I118" s="28">
        <f>((H118-F118)/F118)*100</f>
        <v>3.0018761726078798</v>
      </c>
      <c r="J118" s="88">
        <v>6804</v>
      </c>
      <c r="K118" s="28">
        <f>((J118-H118)/H118)*100</f>
        <v>3.278688524590164</v>
      </c>
      <c r="L118" s="88">
        <v>7020</v>
      </c>
      <c r="M118" s="28">
        <f>((L118-J118)/J118)*100</f>
        <v>3.1746031746031744</v>
      </c>
      <c r="N118" s="17">
        <v>7164</v>
      </c>
      <c r="O118" s="28">
        <f>((N118-L118)/L118)*100</f>
        <v>2.051282051282051</v>
      </c>
      <c r="P118" s="224">
        <v>7356</v>
      </c>
      <c r="Q118" s="225">
        <f>((P118-N118)/N118)*100</f>
        <v>2.680067001675042</v>
      </c>
      <c r="R118" s="88">
        <f>'Table 2'!R48</f>
        <v>7644</v>
      </c>
      <c r="S118" s="87">
        <f>((R118-P118)/P118)*100</f>
        <v>3.915171288743882</v>
      </c>
    </row>
    <row r="119" spans="1:19" ht="6" customHeight="1">
      <c r="A119" s="10"/>
      <c r="B119" s="11"/>
      <c r="C119" s="13"/>
      <c r="D119" s="76"/>
      <c r="E119" s="18"/>
      <c r="F119" s="76"/>
      <c r="G119" s="28"/>
      <c r="H119" s="88"/>
      <c r="I119" s="28"/>
      <c r="J119" s="88"/>
      <c r="K119" s="28"/>
      <c r="L119" s="88"/>
      <c r="M119" s="28"/>
      <c r="N119" s="17"/>
      <c r="O119" s="28"/>
      <c r="P119" s="224"/>
      <c r="Q119" s="225"/>
      <c r="R119" s="88"/>
      <c r="S119" s="87"/>
    </row>
    <row r="120" spans="1:19" ht="12.75">
      <c r="A120" s="10"/>
      <c r="B120" s="11" t="s">
        <v>18</v>
      </c>
      <c r="C120" s="13"/>
      <c r="D120" s="76"/>
      <c r="E120" s="18"/>
      <c r="F120" s="76"/>
      <c r="G120" s="28"/>
      <c r="H120" s="88"/>
      <c r="I120" s="28"/>
      <c r="J120" s="88"/>
      <c r="K120" s="28"/>
      <c r="L120" s="88"/>
      <c r="M120" s="28"/>
      <c r="N120" s="17"/>
      <c r="O120" s="28"/>
      <c r="P120" s="224"/>
      <c r="Q120" s="225"/>
      <c r="R120" s="88"/>
      <c r="S120" s="87"/>
    </row>
    <row r="121" spans="1:19" ht="12.75">
      <c r="A121" s="10"/>
      <c r="B121" s="11" t="s">
        <v>24</v>
      </c>
      <c r="C121" s="13" t="s">
        <v>19</v>
      </c>
      <c r="D121" s="76">
        <v>1552</v>
      </c>
      <c r="E121" s="18">
        <v>12.954876273653564</v>
      </c>
      <c r="F121" s="76">
        <v>1764</v>
      </c>
      <c r="G121" s="28">
        <f>((F121-D121)/D121)*100</f>
        <v>13.65979381443299</v>
      </c>
      <c r="H121" s="88">
        <v>1956</v>
      </c>
      <c r="I121" s="28">
        <f>((H121-F121)/F121)*100</f>
        <v>10.884353741496598</v>
      </c>
      <c r="J121" s="88">
        <v>2172</v>
      </c>
      <c r="K121" s="28">
        <f>((J121-H121)/H121)*100</f>
        <v>11.042944785276074</v>
      </c>
      <c r="L121" s="88">
        <v>2388</v>
      </c>
      <c r="M121" s="28">
        <f>((L121-J121)/J121)*100</f>
        <v>9.94475138121547</v>
      </c>
      <c r="N121" s="17">
        <v>2484</v>
      </c>
      <c r="O121" s="28">
        <f>((N121-L121)/L121)*100</f>
        <v>4.0201005025125625</v>
      </c>
      <c r="P121" s="224">
        <v>2652</v>
      </c>
      <c r="Q121" s="225">
        <f>((P121-N121)/N121)*100</f>
        <v>6.763285024154589</v>
      </c>
      <c r="R121" s="88">
        <f>'Table 2'!J49</f>
        <v>2844</v>
      </c>
      <c r="S121" s="87">
        <f>((R121-P121)/P121)*100</f>
        <v>7.239819004524888</v>
      </c>
    </row>
    <row r="122" spans="1:19" ht="12.75">
      <c r="A122" s="10"/>
      <c r="B122" s="11" t="s">
        <v>25</v>
      </c>
      <c r="C122" s="13" t="s">
        <v>19</v>
      </c>
      <c r="D122" s="76">
        <v>6184</v>
      </c>
      <c r="E122" s="18">
        <v>2.9637029637029637</v>
      </c>
      <c r="F122" s="76">
        <v>6396</v>
      </c>
      <c r="G122" s="28">
        <f>((F122-D122)/D122)*100</f>
        <v>3.428201811125485</v>
      </c>
      <c r="H122" s="88">
        <v>6588</v>
      </c>
      <c r="I122" s="28">
        <f>((H122-F122)/F122)*100</f>
        <v>3.0018761726078798</v>
      </c>
      <c r="J122" s="88">
        <v>6804</v>
      </c>
      <c r="K122" s="28">
        <f>((J122-H122)/H122)*100</f>
        <v>3.278688524590164</v>
      </c>
      <c r="L122" s="88">
        <v>7020</v>
      </c>
      <c r="M122" s="28">
        <f>((L122-J122)/J122)*100</f>
        <v>3.1746031746031744</v>
      </c>
      <c r="N122" s="17">
        <v>7164</v>
      </c>
      <c r="O122" s="28">
        <f>((N122-L122)/L122)*100</f>
        <v>2.051282051282051</v>
      </c>
      <c r="P122" s="224">
        <v>7404</v>
      </c>
      <c r="Q122" s="225">
        <f>((P122-N122)/N122)*100</f>
        <v>3.350083752093802</v>
      </c>
      <c r="R122" s="88">
        <f>'Table 2'!R49</f>
        <v>7692</v>
      </c>
      <c r="S122" s="87">
        <f>((R122-P122)/P122)*100</f>
        <v>3.889789303079417</v>
      </c>
    </row>
    <row r="123" spans="1:19" ht="6" customHeight="1">
      <c r="A123" s="10"/>
      <c r="B123" s="11"/>
      <c r="C123" s="13"/>
      <c r="D123" s="76"/>
      <c r="E123" s="18"/>
      <c r="F123" s="76"/>
      <c r="G123" s="28"/>
      <c r="H123" s="88"/>
      <c r="I123" s="28"/>
      <c r="J123" s="88"/>
      <c r="K123" s="28"/>
      <c r="L123" s="88"/>
      <c r="M123" s="28"/>
      <c r="N123" s="17"/>
      <c r="O123" s="28"/>
      <c r="P123" s="224"/>
      <c r="Q123" s="225"/>
      <c r="R123" s="88"/>
      <c r="S123" s="87"/>
    </row>
    <row r="124" spans="1:19" ht="12.75">
      <c r="A124" s="10"/>
      <c r="B124" s="11" t="s">
        <v>78</v>
      </c>
      <c r="C124" s="13"/>
      <c r="D124" s="76"/>
      <c r="E124" s="18"/>
      <c r="F124" s="76"/>
      <c r="G124" s="28"/>
      <c r="H124" s="88"/>
      <c r="I124" s="28"/>
      <c r="J124" s="88"/>
      <c r="K124" s="28"/>
      <c r="L124" s="88"/>
      <c r="M124" s="28"/>
      <c r="N124" s="17"/>
      <c r="O124" s="28"/>
      <c r="P124" s="224"/>
      <c r="Q124" s="225"/>
      <c r="R124" s="88"/>
      <c r="S124" s="87"/>
    </row>
    <row r="125" spans="1:19" ht="12.75">
      <c r="A125" s="10"/>
      <c r="B125" s="11" t="s">
        <v>24</v>
      </c>
      <c r="C125" s="13" t="s">
        <v>19</v>
      </c>
      <c r="D125" s="76">
        <v>1537</v>
      </c>
      <c r="E125" s="18">
        <v>12.27173119065011</v>
      </c>
      <c r="F125" s="81">
        <v>1729</v>
      </c>
      <c r="G125" s="28">
        <f>((F125-D125)/D125)*100</f>
        <v>12.491867273910215</v>
      </c>
      <c r="H125" s="65">
        <v>1941</v>
      </c>
      <c r="I125" s="28">
        <f>((H125-F125)/F125)*100</f>
        <v>12.261422787738576</v>
      </c>
      <c r="J125" s="65">
        <v>2157</v>
      </c>
      <c r="K125" s="28">
        <f>((J125-H125)/H125)*100</f>
        <v>11.128284389489954</v>
      </c>
      <c r="L125" s="65">
        <v>2373</v>
      </c>
      <c r="M125" s="28">
        <f>((L125-J125)/J125)*100</f>
        <v>10.013908205841446</v>
      </c>
      <c r="N125" s="17">
        <v>2469</v>
      </c>
      <c r="O125" s="28">
        <f>((N125-L125)/L125)*100</f>
        <v>4.0455120101137805</v>
      </c>
      <c r="P125" s="228">
        <v>2599</v>
      </c>
      <c r="Q125" s="225">
        <f>((P125-N125)/N125)*100</f>
        <v>5.265289590927501</v>
      </c>
      <c r="R125" s="65">
        <f>'Table 2'!J50</f>
        <v>2791</v>
      </c>
      <c r="S125" s="87">
        <f>((R125-P125)/P125)*100</f>
        <v>7.387456714120816</v>
      </c>
    </row>
    <row r="126" spans="1:19" ht="12.75">
      <c r="A126" s="10"/>
      <c r="B126" s="11" t="s">
        <v>25</v>
      </c>
      <c r="C126" s="13" t="s">
        <v>19</v>
      </c>
      <c r="D126" s="76">
        <v>6169</v>
      </c>
      <c r="E126" s="18">
        <v>2.79953341109815</v>
      </c>
      <c r="F126" s="81">
        <v>6361</v>
      </c>
      <c r="G126" s="28">
        <f>((F126-D126)/D126)*100</f>
        <v>3.1123358729129516</v>
      </c>
      <c r="H126" s="65">
        <v>6573</v>
      </c>
      <c r="I126" s="28">
        <f>((H126-F126)/F126)*100</f>
        <v>3.3328093067127815</v>
      </c>
      <c r="J126" s="65">
        <v>6789</v>
      </c>
      <c r="K126" s="28">
        <f>((J126-H126)/H126)*100</f>
        <v>3.2861706983112735</v>
      </c>
      <c r="L126" s="65">
        <v>7005</v>
      </c>
      <c r="M126" s="28">
        <f>((L126-J126)/J126)*100</f>
        <v>3.1816173221387536</v>
      </c>
      <c r="N126" s="17">
        <v>7149</v>
      </c>
      <c r="O126" s="28">
        <f>((N126-L126)/L126)*100</f>
        <v>2.0556745182012848</v>
      </c>
      <c r="P126" s="228">
        <v>7351</v>
      </c>
      <c r="Q126" s="225">
        <f>((P126-N126)/N126)*100</f>
        <v>2.825570009791579</v>
      </c>
      <c r="R126" s="65">
        <f>'Table 2'!R50</f>
        <v>7639</v>
      </c>
      <c r="S126" s="87">
        <f>((R126-P126)/P126)*100</f>
        <v>3.91783430825738</v>
      </c>
    </row>
    <row r="127" spans="1:19" ht="6" customHeight="1">
      <c r="A127" s="10"/>
      <c r="B127" s="11"/>
      <c r="C127" s="13"/>
      <c r="D127" s="76"/>
      <c r="E127" s="18"/>
      <c r="F127" s="76"/>
      <c r="G127" s="28"/>
      <c r="H127" s="88"/>
      <c r="I127" s="28"/>
      <c r="J127" s="88"/>
      <c r="K127" s="28"/>
      <c r="L127" s="88"/>
      <c r="M127" s="28"/>
      <c r="N127" s="17"/>
      <c r="O127" s="28"/>
      <c r="P127" s="224"/>
      <c r="Q127" s="225"/>
      <c r="R127" s="88"/>
      <c r="S127" s="87"/>
    </row>
    <row r="128" spans="1:19" ht="12.75">
      <c r="A128" s="10"/>
      <c r="B128" s="126" t="s">
        <v>309</v>
      </c>
      <c r="C128" s="13"/>
      <c r="D128" s="76"/>
      <c r="E128" s="18"/>
      <c r="F128" s="76"/>
      <c r="G128" s="28"/>
      <c r="H128" s="88"/>
      <c r="I128" s="28"/>
      <c r="J128" s="88"/>
      <c r="K128" s="28"/>
      <c r="L128" s="88"/>
      <c r="M128" s="28"/>
      <c r="N128" s="17"/>
      <c r="O128" s="28"/>
      <c r="P128" s="224"/>
      <c r="Q128" s="225"/>
      <c r="R128" s="88"/>
      <c r="S128" s="87"/>
    </row>
    <row r="129" spans="1:19" ht="12.75">
      <c r="A129" s="10"/>
      <c r="B129" s="11" t="s">
        <v>24</v>
      </c>
      <c r="C129" s="13" t="s">
        <v>19</v>
      </c>
      <c r="D129" s="76">
        <v>1562</v>
      </c>
      <c r="E129" s="18">
        <v>13.024602026049203</v>
      </c>
      <c r="F129" s="76">
        <v>1826</v>
      </c>
      <c r="G129" s="28">
        <f>((F129-D129)/D129)*100</f>
        <v>16.901408450704224</v>
      </c>
      <c r="H129" s="88">
        <v>2022</v>
      </c>
      <c r="I129" s="28">
        <f>((H129-F129)/F129)*100</f>
        <v>10.733844468784227</v>
      </c>
      <c r="J129" s="88">
        <v>2238</v>
      </c>
      <c r="K129" s="28">
        <f>((J129-H129)/H129)*100</f>
        <v>10.682492581602373</v>
      </c>
      <c r="L129" s="88">
        <v>2454</v>
      </c>
      <c r="M129" s="28">
        <f>((L129-J129)/J129)*100</f>
        <v>9.651474530831099</v>
      </c>
      <c r="N129" s="17">
        <v>2550</v>
      </c>
      <c r="O129" s="28">
        <f>((N129-L129)/L129)*100</f>
        <v>3.9119804400977993</v>
      </c>
      <c r="P129" s="224">
        <v>2670</v>
      </c>
      <c r="Q129" s="225">
        <f>((P129-N129)/N129)*100</f>
        <v>4.705882352941177</v>
      </c>
      <c r="R129" s="88">
        <f>'Table 2'!J51</f>
        <v>2862</v>
      </c>
      <c r="S129" s="87">
        <f>((R129-P129)/P129)*100</f>
        <v>7.191011235955057</v>
      </c>
    </row>
    <row r="130" spans="1:19" ht="12.75">
      <c r="A130" s="10"/>
      <c r="B130" s="11" t="s">
        <v>25</v>
      </c>
      <c r="C130" s="13" t="s">
        <v>19</v>
      </c>
      <c r="D130" s="76">
        <v>7730</v>
      </c>
      <c r="E130" s="18">
        <v>13.97817752875258</v>
      </c>
      <c r="F130" s="76">
        <v>8762</v>
      </c>
      <c r="G130" s="28">
        <f>((F130-D130)/D130)*100</f>
        <v>13.350582147477361</v>
      </c>
      <c r="H130" s="88">
        <v>9726</v>
      </c>
      <c r="I130" s="28">
        <f>((H130-F130)/F130)*100</f>
        <v>11.002054325496461</v>
      </c>
      <c r="J130" s="88">
        <v>9726</v>
      </c>
      <c r="K130" s="28">
        <f>((J130-H130)/H130)*100</f>
        <v>0</v>
      </c>
      <c r="L130" s="88">
        <v>9726</v>
      </c>
      <c r="M130" s="28">
        <f>((L130-J130)/J130)*100</f>
        <v>0</v>
      </c>
      <c r="N130" s="17">
        <v>9726</v>
      </c>
      <c r="O130" s="28">
        <f>((N130-L130)/L130)*100</f>
        <v>0</v>
      </c>
      <c r="P130" s="224">
        <v>7422</v>
      </c>
      <c r="Q130" s="225">
        <f>((P130-N130)/N130)*100</f>
        <v>-23.689080814312153</v>
      </c>
      <c r="R130" s="88">
        <f>'Table 2'!R51</f>
        <v>7710</v>
      </c>
      <c r="S130" s="87">
        <f>((R130-P130)/P130)*100</f>
        <v>3.8803556992724335</v>
      </c>
    </row>
    <row r="131" spans="1:19" ht="6" customHeight="1">
      <c r="A131" s="10"/>
      <c r="B131" s="11"/>
      <c r="C131" s="13"/>
      <c r="D131" s="76"/>
      <c r="E131" s="18"/>
      <c r="F131" s="76"/>
      <c r="G131" s="28"/>
      <c r="H131" s="88"/>
      <c r="I131" s="28"/>
      <c r="J131" s="88"/>
      <c r="K131" s="28"/>
      <c r="L131" s="88"/>
      <c r="M131" s="28"/>
      <c r="N131" s="17"/>
      <c r="O131" s="28"/>
      <c r="P131" s="224"/>
      <c r="Q131" s="225"/>
      <c r="R131" s="88"/>
      <c r="S131" s="87"/>
    </row>
    <row r="132" spans="1:19" ht="12.75">
      <c r="A132" s="10"/>
      <c r="B132" s="126" t="s">
        <v>310</v>
      </c>
      <c r="C132" s="13"/>
      <c r="D132" s="76"/>
      <c r="E132" s="18"/>
      <c r="F132" s="76"/>
      <c r="G132" s="28"/>
      <c r="H132" s="88"/>
      <c r="I132" s="28"/>
      <c r="J132" s="88"/>
      <c r="K132" s="28"/>
      <c r="L132" s="88"/>
      <c r="M132" s="28"/>
      <c r="N132" s="17"/>
      <c r="O132" s="28"/>
      <c r="P132" s="224"/>
      <c r="Q132" s="225"/>
      <c r="R132" s="88"/>
      <c r="S132" s="87"/>
    </row>
    <row r="133" spans="1:19" ht="12.75">
      <c r="A133" s="10"/>
      <c r="B133" s="11" t="s">
        <v>24</v>
      </c>
      <c r="C133" s="13" t="s">
        <v>19</v>
      </c>
      <c r="D133" s="76">
        <v>1552</v>
      </c>
      <c r="E133" s="18">
        <v>12.138728323699421</v>
      </c>
      <c r="F133" s="76">
        <v>1744</v>
      </c>
      <c r="G133" s="28">
        <f>((F133-D133)/D133)*100</f>
        <v>12.371134020618557</v>
      </c>
      <c r="H133" s="88">
        <v>1936</v>
      </c>
      <c r="I133" s="28">
        <f>((H133-F133)/F133)*100</f>
        <v>11.009174311926607</v>
      </c>
      <c r="J133" s="88">
        <v>2152</v>
      </c>
      <c r="K133" s="28">
        <f>((J133-H133)/H133)*100</f>
        <v>11.15702479338843</v>
      </c>
      <c r="L133" s="88">
        <v>2368</v>
      </c>
      <c r="M133" s="28">
        <f>((L133-J133)/J133)*100</f>
        <v>10.037174721189592</v>
      </c>
      <c r="N133" s="17">
        <v>2464</v>
      </c>
      <c r="O133" s="28">
        <f>((N133-L133)/L133)*100</f>
        <v>4.054054054054054</v>
      </c>
      <c r="P133" s="224">
        <v>2584</v>
      </c>
      <c r="Q133" s="225">
        <f>((P133-N133)/N133)*100</f>
        <v>4.870129870129871</v>
      </c>
      <c r="R133" s="88">
        <f>'Table 2'!J52</f>
        <v>2776</v>
      </c>
      <c r="S133" s="87">
        <f>((R133-P133)/P133)*100</f>
        <v>7.430340557275541</v>
      </c>
    </row>
    <row r="134" spans="1:19" ht="12.75">
      <c r="A134" s="10"/>
      <c r="B134" s="11" t="s">
        <v>25</v>
      </c>
      <c r="C134" s="13" t="s">
        <v>19</v>
      </c>
      <c r="D134" s="76">
        <v>6184</v>
      </c>
      <c r="E134" s="18">
        <v>2.7925531914893615</v>
      </c>
      <c r="F134" s="76">
        <v>6376</v>
      </c>
      <c r="G134" s="28">
        <f>((F134-D134)/D134)*100</f>
        <v>3.1047865459249677</v>
      </c>
      <c r="H134" s="88">
        <v>6568</v>
      </c>
      <c r="I134" s="28">
        <f>((H134-F134)/F134)*100</f>
        <v>3.0112923462986196</v>
      </c>
      <c r="J134" s="88">
        <v>6784</v>
      </c>
      <c r="K134" s="28">
        <f>((J134-H134)/H134)*100</f>
        <v>3.2886723507917175</v>
      </c>
      <c r="L134" s="88">
        <v>7000</v>
      </c>
      <c r="M134" s="28">
        <f>((L134-J134)/J134)*100</f>
        <v>3.1839622641509435</v>
      </c>
      <c r="N134" s="17">
        <v>7144</v>
      </c>
      <c r="O134" s="28">
        <f>((N134-L134)/L134)*100</f>
        <v>2.057142857142857</v>
      </c>
      <c r="P134" s="224">
        <v>7336</v>
      </c>
      <c r="Q134" s="225">
        <f>((P134-N134)/N134)*100</f>
        <v>2.6875699888017914</v>
      </c>
      <c r="R134" s="88">
        <f>'Table 2'!R52</f>
        <v>7624</v>
      </c>
      <c r="S134" s="87">
        <f>((R134-P134)/P134)*100</f>
        <v>3.925845147219193</v>
      </c>
    </row>
    <row r="135" spans="1:19" ht="6" customHeight="1" thickBot="1">
      <c r="A135" s="19"/>
      <c r="B135" s="20"/>
      <c r="C135" s="23"/>
      <c r="D135" s="75"/>
      <c r="E135" s="22"/>
      <c r="F135" s="75"/>
      <c r="G135" s="27"/>
      <c r="H135" s="21"/>
      <c r="I135" s="27"/>
      <c r="J135" s="21"/>
      <c r="K135" s="27"/>
      <c r="L135" s="21"/>
      <c r="M135" s="27"/>
      <c r="N135" s="22"/>
      <c r="O135" s="27"/>
      <c r="P135" s="223"/>
      <c r="Q135" s="27"/>
      <c r="R135" s="21"/>
      <c r="S135" s="86"/>
    </row>
    <row r="137" spans="2:7" s="2" customFormat="1" ht="12.75">
      <c r="B137" s="70" t="s">
        <v>21</v>
      </c>
      <c r="C137" s="69"/>
      <c r="D137" s="71"/>
      <c r="E137" s="89"/>
      <c r="F137" s="71"/>
      <c r="G137" s="89"/>
    </row>
    <row r="138" spans="2:7" s="2" customFormat="1" ht="6" customHeight="1">
      <c r="B138" s="69"/>
      <c r="C138" s="69"/>
      <c r="D138" s="71"/>
      <c r="E138" s="89"/>
      <c r="F138" s="71"/>
      <c r="G138" s="89"/>
    </row>
    <row r="139" spans="1:17" s="2" customFormat="1" ht="12.75" customHeight="1">
      <c r="A139" s="122" t="s">
        <v>177</v>
      </c>
      <c r="B139" s="125" t="s">
        <v>346</v>
      </c>
      <c r="C139" s="69"/>
      <c r="D139" s="71"/>
      <c r="E139" s="89"/>
      <c r="F139" s="71"/>
      <c r="G139" s="8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1:17" s="2" customFormat="1" ht="6" customHeight="1">
      <c r="A140" s="122"/>
      <c r="B140" s="69"/>
      <c r="C140" s="69"/>
      <c r="D140" s="71"/>
      <c r="E140" s="89"/>
      <c r="F140" s="71"/>
      <c r="G140" s="8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1:17" s="2" customFormat="1" ht="12.75" customHeight="1">
      <c r="A141" s="122" t="s">
        <v>178</v>
      </c>
      <c r="B141" s="125" t="s">
        <v>220</v>
      </c>
      <c r="C141" s="69"/>
      <c r="D141" s="71"/>
      <c r="E141" s="89"/>
      <c r="F141" s="71"/>
      <c r="G141" s="8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1:17" s="2" customFormat="1" ht="6" customHeight="1">
      <c r="A142" s="122"/>
      <c r="B142" s="69"/>
      <c r="C142" s="69"/>
      <c r="D142" s="71"/>
      <c r="E142" s="89"/>
      <c r="F142" s="71"/>
      <c r="G142" s="8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1:17" s="2" customFormat="1" ht="12.75" customHeight="1">
      <c r="A143" s="122" t="s">
        <v>179</v>
      </c>
      <c r="B143" s="357" t="s">
        <v>186</v>
      </c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120"/>
      <c r="O143" s="120"/>
      <c r="P143" s="120"/>
      <c r="Q143" s="120"/>
    </row>
    <row r="144" spans="1:17" s="2" customFormat="1" ht="12.75">
      <c r="A144" s="122"/>
      <c r="B144" s="124" t="s">
        <v>219</v>
      </c>
      <c r="C144" s="120"/>
      <c r="D144" s="120"/>
      <c r="E144" s="120"/>
      <c r="F144" s="120"/>
      <c r="G144" s="120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1:17" s="2" customFormat="1" ht="12.75">
      <c r="A145" s="122"/>
      <c r="B145" s="123" t="s">
        <v>218</v>
      </c>
      <c r="C145" s="120"/>
      <c r="D145" s="120"/>
      <c r="E145" s="120"/>
      <c r="F145" s="120"/>
      <c r="G145" s="120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1:17" s="2" customFormat="1" ht="6" customHeight="1">
      <c r="A146" s="122"/>
      <c r="B146" s="69"/>
      <c r="C146" s="69"/>
      <c r="D146" s="71"/>
      <c r="E146" s="89"/>
      <c r="F146" s="71"/>
      <c r="G146" s="8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1:17" s="2" customFormat="1" ht="12.75" customHeight="1">
      <c r="A147" s="133" t="s">
        <v>180</v>
      </c>
      <c r="B147" s="356" t="s">
        <v>327</v>
      </c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69"/>
      <c r="O147" s="69"/>
      <c r="P147" s="69"/>
      <c r="Q147" s="69"/>
    </row>
    <row r="148" spans="1:17" s="2" customFormat="1" ht="6" customHeight="1">
      <c r="A148" s="122"/>
      <c r="B148" s="69"/>
      <c r="C148" s="69"/>
      <c r="D148" s="71"/>
      <c r="E148" s="89"/>
      <c r="F148" s="71"/>
      <c r="G148" s="8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1:17" s="2" customFormat="1" ht="12.75">
      <c r="A149" s="133" t="s">
        <v>181</v>
      </c>
      <c r="B149" s="358" t="s">
        <v>187</v>
      </c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9"/>
      <c r="O149" s="121"/>
      <c r="P149" s="121"/>
      <c r="Q149" s="121"/>
    </row>
    <row r="150" spans="1:17" s="2" customFormat="1" ht="12.75">
      <c r="A150" s="122"/>
      <c r="B150" s="124" t="s">
        <v>347</v>
      </c>
      <c r="C150" s="120"/>
      <c r="D150" s="120"/>
      <c r="E150" s="120"/>
      <c r="F150" s="120"/>
      <c r="G150" s="120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1:17" s="2" customFormat="1" ht="12.75">
      <c r="A151" s="122"/>
      <c r="B151" s="123" t="s">
        <v>348</v>
      </c>
      <c r="C151" s="120"/>
      <c r="D151" s="120"/>
      <c r="E151" s="120"/>
      <c r="F151" s="120"/>
      <c r="G151" s="120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:17" s="2" customFormat="1" ht="6" customHeight="1">
      <c r="A152" s="122"/>
      <c r="B152" s="69"/>
      <c r="C152" s="69"/>
      <c r="D152" s="71"/>
      <c r="E152" s="89"/>
      <c r="F152" s="71"/>
      <c r="G152" s="8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1:17" s="2" customFormat="1" ht="12.75" customHeight="1">
      <c r="A153" s="133" t="s">
        <v>182</v>
      </c>
      <c r="B153" s="360" t="s">
        <v>188</v>
      </c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145"/>
      <c r="O153" s="145"/>
      <c r="P153" s="145"/>
      <c r="Q153" s="145"/>
    </row>
    <row r="154" spans="1:17" s="2" customFormat="1" ht="6" customHeight="1">
      <c r="A154" s="122"/>
      <c r="B154" s="69"/>
      <c r="C154" s="69"/>
      <c r="D154" s="71"/>
      <c r="E154" s="89"/>
      <c r="F154" s="71"/>
      <c r="G154" s="8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s="2" customFormat="1" ht="12.75" customHeight="1">
      <c r="A155" s="133" t="s">
        <v>183</v>
      </c>
      <c r="B155" s="357" t="s">
        <v>189</v>
      </c>
      <c r="C155" s="357"/>
      <c r="D155" s="357"/>
      <c r="E155" s="357"/>
      <c r="F155" s="357"/>
      <c r="G155" s="357"/>
      <c r="H155" s="357"/>
      <c r="I155" s="357"/>
      <c r="J155" s="357"/>
      <c r="K155" s="357"/>
      <c r="L155" s="357"/>
      <c r="M155" s="357"/>
      <c r="N155" s="120"/>
      <c r="O155" s="120"/>
      <c r="P155" s="120"/>
      <c r="Q155" s="120"/>
    </row>
    <row r="156" spans="1:17" s="2" customFormat="1" ht="12.75">
      <c r="A156" s="122"/>
      <c r="B156" s="121" t="s">
        <v>192</v>
      </c>
      <c r="C156" s="120"/>
      <c r="D156" s="120"/>
      <c r="E156" s="120"/>
      <c r="F156" s="120"/>
      <c r="G156" s="120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s="2" customFormat="1" ht="6" customHeight="1">
      <c r="A157" s="122"/>
      <c r="B157" s="120"/>
      <c r="C157" s="120"/>
      <c r="D157" s="90"/>
      <c r="E157" s="120"/>
      <c r="F157" s="120"/>
      <c r="G157" s="120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1:17" s="2" customFormat="1" ht="12.75" customHeight="1">
      <c r="A158" s="133" t="s">
        <v>184</v>
      </c>
      <c r="B158" s="356" t="s">
        <v>266</v>
      </c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69"/>
      <c r="O158" s="69"/>
      <c r="P158" s="69"/>
      <c r="Q158" s="69"/>
    </row>
    <row r="159" spans="1:17" s="2" customFormat="1" ht="6" customHeight="1">
      <c r="A159" s="122"/>
      <c r="B159" s="120"/>
      <c r="C159" s="120"/>
      <c r="D159" s="90"/>
      <c r="E159" s="120"/>
      <c r="F159" s="120"/>
      <c r="G159" s="120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s="2" customFormat="1" ht="12" customHeight="1">
      <c r="A160" s="133" t="s">
        <v>185</v>
      </c>
      <c r="B160" s="69" t="s">
        <v>190</v>
      </c>
      <c r="C160" s="69"/>
      <c r="D160" s="71"/>
      <c r="E160" s="89"/>
      <c r="F160" s="71"/>
      <c r="G160" s="8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1:17" s="2" customFormat="1" ht="6" customHeight="1">
      <c r="A161" s="122"/>
      <c r="B161" s="69"/>
      <c r="C161" s="69"/>
      <c r="D161" s="71"/>
      <c r="E161" s="89"/>
      <c r="F161" s="71"/>
      <c r="G161" s="8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1:17" s="2" customFormat="1" ht="12.75">
      <c r="A162" s="133" t="s">
        <v>258</v>
      </c>
      <c r="B162" s="357" t="s">
        <v>191</v>
      </c>
      <c r="C162" s="357"/>
      <c r="D162" s="357"/>
      <c r="E162" s="357"/>
      <c r="F162" s="357"/>
      <c r="G162" s="357"/>
      <c r="H162" s="357"/>
      <c r="I162" s="357"/>
      <c r="J162" s="357"/>
      <c r="K162" s="357"/>
      <c r="L162" s="69"/>
      <c r="M162" s="69"/>
      <c r="N162" s="69"/>
      <c r="O162" s="69"/>
      <c r="P162" s="69"/>
      <c r="Q162" s="69"/>
    </row>
    <row r="163" spans="1:17" s="2" customFormat="1" ht="12.75">
      <c r="A163" s="69"/>
      <c r="B163" s="121" t="s">
        <v>193</v>
      </c>
      <c r="C163" s="120"/>
      <c r="D163" s="120"/>
      <c r="E163" s="120"/>
      <c r="F163" s="120"/>
      <c r="G163" s="120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s="2" customFormat="1" ht="6" customHeight="1">
      <c r="A164" s="69"/>
      <c r="B164" s="69"/>
      <c r="C164" s="69"/>
      <c r="D164" s="71"/>
      <c r="E164" s="89"/>
      <c r="F164" s="71"/>
      <c r="G164" s="8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 s="2" customFormat="1" ht="12" customHeight="1">
      <c r="A165" s="133" t="s">
        <v>265</v>
      </c>
      <c r="B165" s="125" t="s">
        <v>326</v>
      </c>
      <c r="C165" s="69"/>
      <c r="D165" s="71"/>
      <c r="E165" s="89"/>
      <c r="F165" s="71"/>
      <c r="G165" s="8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1:17" s="2" customFormat="1" ht="6" customHeight="1">
      <c r="A166" s="133"/>
      <c r="B166" s="125"/>
      <c r="C166" s="69"/>
      <c r="D166" s="71"/>
      <c r="E166" s="89"/>
      <c r="F166" s="71"/>
      <c r="G166" s="8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s="2" customFormat="1" ht="12" customHeight="1">
      <c r="A167" s="133" t="s">
        <v>303</v>
      </c>
      <c r="B167" s="125" t="s">
        <v>260</v>
      </c>
      <c r="C167" s="69"/>
      <c r="D167" s="71"/>
      <c r="E167" s="89"/>
      <c r="F167" s="71"/>
      <c r="G167" s="8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s="2" customFormat="1" ht="12" customHeight="1">
      <c r="A168" s="133"/>
      <c r="B168" s="125" t="s">
        <v>261</v>
      </c>
      <c r="C168" s="69"/>
      <c r="D168" s="71"/>
      <c r="E168" s="89"/>
      <c r="F168" s="71"/>
      <c r="G168" s="8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2:17" s="2" customFormat="1" ht="6" customHeight="1">
      <c r="B169" s="69"/>
      <c r="C169" s="69"/>
      <c r="D169" s="71"/>
      <c r="E169" s="89"/>
      <c r="F169" s="71"/>
      <c r="G169" s="8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2:17" s="2" customFormat="1" ht="12.75">
      <c r="B170" s="125" t="s">
        <v>299</v>
      </c>
      <c r="C170" s="69"/>
      <c r="D170" s="71"/>
      <c r="E170" s="89"/>
      <c r="F170" s="71"/>
      <c r="G170" s="8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4:7" s="2" customFormat="1" ht="12">
      <c r="D171" s="29"/>
      <c r="E171" s="30"/>
      <c r="F171" s="29"/>
      <c r="G171" s="30"/>
    </row>
    <row r="172" spans="4:7" s="2" customFormat="1" ht="12">
      <c r="D172" s="29"/>
      <c r="E172" s="30"/>
      <c r="F172" s="29"/>
      <c r="G172" s="30"/>
    </row>
    <row r="173" spans="4:7" s="2" customFormat="1" ht="12">
      <c r="D173" s="29"/>
      <c r="E173" s="30"/>
      <c r="F173" s="29"/>
      <c r="G173" s="30"/>
    </row>
    <row r="174" spans="4:7" s="2" customFormat="1" ht="12">
      <c r="D174" s="29"/>
      <c r="E174" s="30"/>
      <c r="F174" s="29"/>
      <c r="G174" s="30"/>
    </row>
    <row r="175" spans="4:7" s="2" customFormat="1" ht="12">
      <c r="D175" s="29"/>
      <c r="E175" s="30"/>
      <c r="F175" s="29"/>
      <c r="G175" s="30"/>
    </row>
    <row r="176" spans="4:7" s="2" customFormat="1" ht="12">
      <c r="D176" s="29"/>
      <c r="E176" s="30"/>
      <c r="F176" s="29"/>
      <c r="G176" s="30"/>
    </row>
    <row r="177" spans="4:7" s="2" customFormat="1" ht="12">
      <c r="D177" s="29"/>
      <c r="E177" s="30"/>
      <c r="F177" s="29"/>
      <c r="G177" s="30"/>
    </row>
    <row r="178" spans="4:7" s="2" customFormat="1" ht="12">
      <c r="D178" s="29"/>
      <c r="E178" s="30"/>
      <c r="F178" s="29"/>
      <c r="G178" s="30"/>
    </row>
    <row r="179" spans="4:7" s="2" customFormat="1" ht="12">
      <c r="D179" s="29"/>
      <c r="E179" s="30"/>
      <c r="F179" s="29"/>
      <c r="G179" s="30"/>
    </row>
    <row r="180" spans="4:7" s="2" customFormat="1" ht="12">
      <c r="D180" s="29"/>
      <c r="E180" s="30"/>
      <c r="F180" s="29"/>
      <c r="G180" s="30"/>
    </row>
    <row r="181" spans="4:7" s="2" customFormat="1" ht="12">
      <c r="D181" s="29"/>
      <c r="E181" s="30"/>
      <c r="F181" s="29"/>
      <c r="G181" s="30"/>
    </row>
    <row r="182" spans="4:7" s="2" customFormat="1" ht="12">
      <c r="D182" s="29"/>
      <c r="E182" s="30"/>
      <c r="F182" s="29"/>
      <c r="G182" s="30"/>
    </row>
    <row r="183" spans="4:7" s="2" customFormat="1" ht="12">
      <c r="D183" s="29"/>
      <c r="E183" s="30"/>
      <c r="F183" s="29"/>
      <c r="G183" s="30"/>
    </row>
    <row r="184" spans="4:7" s="2" customFormat="1" ht="12">
      <c r="D184" s="29"/>
      <c r="E184" s="30"/>
      <c r="F184" s="29"/>
      <c r="G184" s="30"/>
    </row>
    <row r="185" spans="4:7" s="2" customFormat="1" ht="12">
      <c r="D185" s="29"/>
      <c r="E185" s="30"/>
      <c r="F185" s="29"/>
      <c r="G185" s="30"/>
    </row>
    <row r="186" spans="4:7" s="2" customFormat="1" ht="12">
      <c r="D186" s="29"/>
      <c r="E186" s="30"/>
      <c r="F186" s="29"/>
      <c r="G186" s="30"/>
    </row>
    <row r="187" spans="4:7" s="2" customFormat="1" ht="12">
      <c r="D187" s="29"/>
      <c r="E187" s="30"/>
      <c r="F187" s="29"/>
      <c r="G187" s="30"/>
    </row>
    <row r="188" spans="4:7" s="2" customFormat="1" ht="12">
      <c r="D188" s="29"/>
      <c r="E188" s="30"/>
      <c r="F188" s="29"/>
      <c r="G188" s="30"/>
    </row>
    <row r="189" spans="4:7" s="2" customFormat="1" ht="12">
      <c r="D189" s="29"/>
      <c r="E189" s="30"/>
      <c r="F189" s="29"/>
      <c r="G189" s="30"/>
    </row>
    <row r="190" spans="4:7" s="2" customFormat="1" ht="12">
      <c r="D190" s="29"/>
      <c r="E190" s="30"/>
      <c r="F190" s="29"/>
      <c r="G190" s="30"/>
    </row>
  </sheetData>
  <sheetProtection/>
  <mergeCells count="11">
    <mergeCell ref="B162:K162"/>
    <mergeCell ref="B143:M143"/>
    <mergeCell ref="B153:M153"/>
    <mergeCell ref="A3:S3"/>
    <mergeCell ref="A4:S4"/>
    <mergeCell ref="A5:S5"/>
    <mergeCell ref="A6:S6"/>
    <mergeCell ref="B158:M158"/>
    <mergeCell ref="B155:M155"/>
    <mergeCell ref="B149:N149"/>
    <mergeCell ref="B147:M147"/>
  </mergeCells>
  <printOptions horizontalCentered="1"/>
  <pageMargins left="0.4" right="0.4" top="0.75" bottom="0.75" header="0.5" footer="0.5"/>
  <pageSetup fitToHeight="0" fitToWidth="1" horizontalDpi="600" verticalDpi="600" orientation="landscape" scale="76" r:id="rId3"/>
  <headerFooter differentFirst="1" alignWithMargins="0">
    <oddHeader>&amp;CTABLE 1 (CONT.)</oddHeader>
    <firstHeader xml:space="preserve">&amp;C  </firstHeader>
  </headerFooter>
  <rowBreaks count="2" manualBreakCount="2">
    <brk id="63" max="255" man="1"/>
    <brk id="11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2.00390625" style="77" customWidth="1"/>
    <col min="2" max="2" width="29.28125" style="77" customWidth="1"/>
    <col min="3" max="3" width="1.7109375" style="77" customWidth="1"/>
    <col min="4" max="4" width="10.28125" style="162" customWidth="1"/>
    <col min="5" max="5" width="9.28125" style="162" bestFit="1" customWidth="1"/>
    <col min="6" max="6" width="10.28125" style="162" customWidth="1"/>
    <col min="7" max="7" width="1.7109375" style="77" customWidth="1"/>
    <col min="8" max="8" width="10.28125" style="162" customWidth="1"/>
    <col min="9" max="9" width="9.7109375" style="162" bestFit="1" customWidth="1"/>
    <col min="10" max="10" width="10.28125" style="162" customWidth="1"/>
    <col min="11" max="11" width="0.71875" style="77" customWidth="1"/>
    <col min="12" max="12" width="10.28125" style="162" customWidth="1"/>
    <col min="13" max="13" width="9.28125" style="162" bestFit="1" customWidth="1"/>
    <col min="14" max="14" width="10.28125" style="162" customWidth="1"/>
    <col min="15" max="15" width="1.7109375" style="77" customWidth="1"/>
    <col min="16" max="16" width="10.28125" style="162" customWidth="1"/>
    <col min="17" max="17" width="9.7109375" style="162" bestFit="1" customWidth="1"/>
    <col min="18" max="18" width="10.28125" style="162" customWidth="1"/>
    <col min="19" max="19" width="1.7109375" style="77" customWidth="1"/>
    <col min="20" max="16384" width="9.140625" style="77" customWidth="1"/>
  </cols>
  <sheetData>
    <row r="1" ht="12.75">
      <c r="A1" s="161"/>
    </row>
    <row r="2" ht="12.75"/>
    <row r="3" spans="1:19" ht="15">
      <c r="A3" s="163" t="s">
        <v>0</v>
      </c>
      <c r="B3" s="164"/>
      <c r="C3" s="163"/>
      <c r="D3" s="165"/>
      <c r="E3" s="165"/>
      <c r="F3" s="165"/>
      <c r="G3" s="164"/>
      <c r="H3" s="165"/>
      <c r="I3" s="165"/>
      <c r="J3" s="165"/>
      <c r="K3" s="164"/>
      <c r="L3" s="165"/>
      <c r="M3" s="165"/>
      <c r="N3" s="165"/>
      <c r="O3" s="164"/>
      <c r="P3" s="165"/>
      <c r="Q3" s="165"/>
      <c r="R3" s="165"/>
      <c r="S3" s="164"/>
    </row>
    <row r="4" spans="1:19" ht="15">
      <c r="A4" s="163" t="s">
        <v>1</v>
      </c>
      <c r="B4" s="164"/>
      <c r="C4" s="163"/>
      <c r="D4" s="165"/>
      <c r="E4" s="165"/>
      <c r="F4" s="165"/>
      <c r="G4" s="164"/>
      <c r="H4" s="165"/>
      <c r="I4" s="165"/>
      <c r="J4" s="165"/>
      <c r="K4" s="164"/>
      <c r="L4" s="165"/>
      <c r="M4" s="165"/>
      <c r="N4" s="165"/>
      <c r="O4" s="164"/>
      <c r="P4" s="165"/>
      <c r="Q4" s="165"/>
      <c r="R4" s="165"/>
      <c r="S4" s="164"/>
    </row>
    <row r="5" spans="1:21" ht="15">
      <c r="A5" s="163" t="s">
        <v>2</v>
      </c>
      <c r="B5" s="164"/>
      <c r="C5" s="163"/>
      <c r="D5" s="165"/>
      <c r="E5" s="165"/>
      <c r="F5" s="165"/>
      <c r="G5" s="164"/>
      <c r="H5" s="165"/>
      <c r="I5" s="165"/>
      <c r="J5" s="165"/>
      <c r="K5" s="164"/>
      <c r="L5" s="165"/>
      <c r="M5" s="165"/>
      <c r="N5" s="165"/>
      <c r="O5" s="164"/>
      <c r="P5" s="165"/>
      <c r="Q5" s="165"/>
      <c r="R5" s="165"/>
      <c r="S5" s="164"/>
      <c r="U5" s="166"/>
    </row>
    <row r="6" spans="1:19" ht="15">
      <c r="A6" s="163" t="s">
        <v>281</v>
      </c>
      <c r="B6" s="164"/>
      <c r="C6" s="163"/>
      <c r="D6" s="165"/>
      <c r="E6" s="165"/>
      <c r="F6" s="165"/>
      <c r="G6" s="164"/>
      <c r="H6" s="165"/>
      <c r="I6" s="165"/>
      <c r="J6" s="165"/>
      <c r="K6" s="164"/>
      <c r="L6" s="165"/>
      <c r="M6" s="165"/>
      <c r="N6" s="165"/>
      <c r="O6" s="164"/>
      <c r="P6" s="165"/>
      <c r="Q6" s="165"/>
      <c r="R6" s="165"/>
      <c r="S6" s="164"/>
    </row>
    <row r="7" ht="13.5" thickBot="1"/>
    <row r="8" spans="1:19" ht="6" customHeight="1">
      <c r="A8" s="167"/>
      <c r="B8" s="168"/>
      <c r="C8" s="169"/>
      <c r="D8" s="170"/>
      <c r="E8" s="170"/>
      <c r="F8" s="170"/>
      <c r="G8" s="168"/>
      <c r="H8" s="170"/>
      <c r="I8" s="170"/>
      <c r="J8" s="170"/>
      <c r="K8" s="169"/>
      <c r="L8" s="170"/>
      <c r="M8" s="170"/>
      <c r="N8" s="170"/>
      <c r="O8" s="168"/>
      <c r="P8" s="170"/>
      <c r="Q8" s="170"/>
      <c r="R8" s="170"/>
      <c r="S8" s="169"/>
    </row>
    <row r="9" spans="1:19" ht="12.75">
      <c r="A9" s="171"/>
      <c r="B9" s="68"/>
      <c r="C9" s="118"/>
      <c r="D9" s="172" t="s">
        <v>26</v>
      </c>
      <c r="E9" s="172"/>
      <c r="F9" s="172"/>
      <c r="G9" s="173"/>
      <c r="H9" s="172"/>
      <c r="I9" s="172"/>
      <c r="J9" s="172"/>
      <c r="K9" s="174"/>
      <c r="L9" s="172" t="s">
        <v>27</v>
      </c>
      <c r="M9" s="172"/>
      <c r="N9" s="172"/>
      <c r="O9" s="173"/>
      <c r="P9" s="172"/>
      <c r="Q9" s="172"/>
      <c r="R9" s="172"/>
      <c r="S9" s="174"/>
    </row>
    <row r="10" spans="1:21" ht="12.75">
      <c r="A10" s="171"/>
      <c r="B10" s="175" t="s">
        <v>6</v>
      </c>
      <c r="C10" s="118"/>
      <c r="D10" s="172" t="s">
        <v>28</v>
      </c>
      <c r="E10" s="172"/>
      <c r="F10" s="172"/>
      <c r="G10" s="174"/>
      <c r="H10" s="172" t="s">
        <v>29</v>
      </c>
      <c r="I10" s="172"/>
      <c r="J10" s="172"/>
      <c r="K10" s="174"/>
      <c r="L10" s="172" t="s">
        <v>28</v>
      </c>
      <c r="M10" s="172"/>
      <c r="N10" s="172"/>
      <c r="O10" s="176"/>
      <c r="P10" s="172" t="s">
        <v>29</v>
      </c>
      <c r="Q10" s="172"/>
      <c r="R10" s="172"/>
      <c r="S10" s="176"/>
      <c r="U10" s="177"/>
    </row>
    <row r="11" spans="1:19" ht="12.75">
      <c r="A11" s="171"/>
      <c r="B11" s="68"/>
      <c r="C11" s="118"/>
      <c r="D11" s="178" t="s">
        <v>30</v>
      </c>
      <c r="E11" s="179" t="s">
        <v>31</v>
      </c>
      <c r="F11" s="178" t="s">
        <v>32</v>
      </c>
      <c r="G11" s="180"/>
      <c r="H11" s="178" t="s">
        <v>30</v>
      </c>
      <c r="I11" s="179" t="s">
        <v>31</v>
      </c>
      <c r="J11" s="178" t="s">
        <v>32</v>
      </c>
      <c r="K11" s="180"/>
      <c r="L11" s="178" t="s">
        <v>30</v>
      </c>
      <c r="M11" s="179" t="s">
        <v>31</v>
      </c>
      <c r="N11" s="178" t="s">
        <v>32</v>
      </c>
      <c r="O11" s="180"/>
      <c r="P11" s="178" t="s">
        <v>30</v>
      </c>
      <c r="Q11" s="179" t="s">
        <v>31</v>
      </c>
      <c r="R11" s="178" t="s">
        <v>32</v>
      </c>
      <c r="S11" s="118"/>
    </row>
    <row r="12" spans="1:19" ht="6" customHeight="1">
      <c r="A12" s="181"/>
      <c r="B12" s="182"/>
      <c r="C12" s="174"/>
      <c r="D12" s="183"/>
      <c r="E12" s="184"/>
      <c r="F12" s="183"/>
      <c r="G12" s="174"/>
      <c r="H12" s="183"/>
      <c r="I12" s="184"/>
      <c r="J12" s="183"/>
      <c r="K12" s="174"/>
      <c r="L12" s="183"/>
      <c r="M12" s="184"/>
      <c r="N12" s="183"/>
      <c r="O12" s="174"/>
      <c r="P12" s="183"/>
      <c r="Q12" s="184"/>
      <c r="R12" s="183"/>
      <c r="S12" s="174"/>
    </row>
    <row r="13" spans="1:19" ht="6" customHeight="1">
      <c r="A13" s="171"/>
      <c r="B13" s="68"/>
      <c r="C13" s="118"/>
      <c r="D13" s="79"/>
      <c r="E13" s="185"/>
      <c r="F13" s="79"/>
      <c r="G13" s="118"/>
      <c r="H13" s="79"/>
      <c r="I13" s="185"/>
      <c r="J13" s="79"/>
      <c r="K13" s="118"/>
      <c r="L13" s="79"/>
      <c r="M13" s="185"/>
      <c r="N13" s="79"/>
      <c r="O13" s="118"/>
      <c r="P13" s="79"/>
      <c r="Q13" s="185"/>
      <c r="R13" s="79"/>
      <c r="S13" s="118"/>
    </row>
    <row r="14" spans="1:19" ht="12.75">
      <c r="A14" s="171"/>
      <c r="B14" s="67" t="s">
        <v>168</v>
      </c>
      <c r="C14" s="118"/>
      <c r="D14" s="178"/>
      <c r="E14" s="186"/>
      <c r="F14" s="178"/>
      <c r="G14" s="180"/>
      <c r="H14" s="178"/>
      <c r="I14" s="186"/>
      <c r="J14" s="178"/>
      <c r="K14" s="180"/>
      <c r="L14" s="178"/>
      <c r="M14" s="186"/>
      <c r="N14" s="178"/>
      <c r="O14" s="180"/>
      <c r="P14" s="178"/>
      <c r="Q14" s="186"/>
      <c r="R14" s="178"/>
      <c r="S14" s="118"/>
    </row>
    <row r="15" spans="1:19" ht="6" customHeight="1">
      <c r="A15" s="171"/>
      <c r="B15" s="68"/>
      <c r="C15" s="118"/>
      <c r="D15" s="178"/>
      <c r="E15" s="186"/>
      <c r="F15" s="178"/>
      <c r="G15" s="180"/>
      <c r="H15" s="178"/>
      <c r="I15" s="186"/>
      <c r="J15" s="178"/>
      <c r="K15" s="180"/>
      <c r="L15" s="178"/>
      <c r="M15" s="186"/>
      <c r="N15" s="178"/>
      <c r="O15" s="180"/>
      <c r="P15" s="178"/>
      <c r="Q15" s="186"/>
      <c r="R15" s="178"/>
      <c r="S15" s="118"/>
    </row>
    <row r="16" spans="1:21" ht="21.75" customHeight="1">
      <c r="A16" s="171"/>
      <c r="B16" s="68" t="s">
        <v>33</v>
      </c>
      <c r="C16" s="118" t="s">
        <v>19</v>
      </c>
      <c r="D16" s="188">
        <v>4920</v>
      </c>
      <c r="E16" s="83">
        <v>390</v>
      </c>
      <c r="F16" s="188">
        <f>+D16+E16</f>
        <v>5310</v>
      </c>
      <c r="G16" s="233"/>
      <c r="H16" s="188">
        <f>D16*2</f>
        <v>9840</v>
      </c>
      <c r="I16" s="83">
        <f>E16*2</f>
        <v>780</v>
      </c>
      <c r="J16" s="188">
        <f>IF(SUM(H16:I16)=+F16*2,+F16*2,err)</f>
        <v>10620</v>
      </c>
      <c r="K16" s="233"/>
      <c r="L16" s="188">
        <v>14316</v>
      </c>
      <c r="M16" s="83">
        <f aca="true" t="shared" si="0" ref="M16:M29">E16</f>
        <v>390</v>
      </c>
      <c r="N16" s="188">
        <f>+L16+M16</f>
        <v>14706</v>
      </c>
      <c r="O16" s="233"/>
      <c r="P16" s="188">
        <f>L16*2</f>
        <v>28632</v>
      </c>
      <c r="Q16" s="83">
        <f>M16*2</f>
        <v>780</v>
      </c>
      <c r="R16" s="188">
        <f>IF(SUM(P16:Q16)=+N16*2,+N16*2,err)</f>
        <v>29412</v>
      </c>
      <c r="S16" s="118"/>
      <c r="U16" s="166"/>
    </row>
    <row r="17" spans="1:21" ht="21.75" customHeight="1">
      <c r="A17" s="171"/>
      <c r="B17" s="68" t="s">
        <v>34</v>
      </c>
      <c r="C17" s="118" t="s">
        <v>19</v>
      </c>
      <c r="D17" s="188">
        <v>6624</v>
      </c>
      <c r="E17" s="83">
        <v>400</v>
      </c>
      <c r="F17" s="188">
        <f aca="true" t="shared" si="1" ref="F17:F29">+D17+E17</f>
        <v>7024</v>
      </c>
      <c r="G17" s="233"/>
      <c r="H17" s="188">
        <f aca="true" t="shared" si="2" ref="H17:H29">D17*2</f>
        <v>13248</v>
      </c>
      <c r="I17" s="83">
        <f aca="true" t="shared" si="3" ref="I17:I29">E17*2</f>
        <v>800</v>
      </c>
      <c r="J17" s="188">
        <f aca="true" t="shared" si="4" ref="J17:J29">IF(SUM(H17:I17)=+F17*2,+F17*2,err)</f>
        <v>14048</v>
      </c>
      <c r="K17" s="233"/>
      <c r="L17" s="188">
        <v>16008</v>
      </c>
      <c r="M17" s="83">
        <f t="shared" si="0"/>
        <v>400</v>
      </c>
      <c r="N17" s="188">
        <f aca="true" t="shared" si="5" ref="N17:N29">+L17+M17</f>
        <v>16408</v>
      </c>
      <c r="O17" s="233"/>
      <c r="P17" s="188">
        <f aca="true" t="shared" si="6" ref="P17:P29">L17*2</f>
        <v>32016</v>
      </c>
      <c r="Q17" s="83">
        <f aca="true" t="shared" si="7" ref="Q17:Q29">M17*2</f>
        <v>800</v>
      </c>
      <c r="R17" s="188">
        <f aca="true" t="shared" si="8" ref="R17:R29">IF(SUM(P17:Q17)=+N17*2,+N17*2,err)</f>
        <v>32816</v>
      </c>
      <c r="S17" s="118"/>
      <c r="U17" s="166"/>
    </row>
    <row r="18" spans="1:23" ht="21.75" customHeight="1">
      <c r="A18" s="171"/>
      <c r="B18" s="68" t="s">
        <v>126</v>
      </c>
      <c r="C18" s="187" t="s">
        <v>123</v>
      </c>
      <c r="D18" s="188">
        <f>D16</f>
        <v>4920</v>
      </c>
      <c r="E18" s="83">
        <v>890</v>
      </c>
      <c r="F18" s="188">
        <f>+D18+E18</f>
        <v>5810</v>
      </c>
      <c r="G18" s="233"/>
      <c r="H18" s="188">
        <f>D18*2</f>
        <v>9840</v>
      </c>
      <c r="I18" s="83">
        <f>E18*2</f>
        <v>1780</v>
      </c>
      <c r="J18" s="188">
        <f>IF(SUM(H18:I18)=+F18*2,+F18*2,err)</f>
        <v>11620</v>
      </c>
      <c r="K18" s="233"/>
      <c r="L18" s="188">
        <f>L16</f>
        <v>14316</v>
      </c>
      <c r="M18" s="83">
        <f t="shared" si="0"/>
        <v>890</v>
      </c>
      <c r="N18" s="188">
        <f>+L18+M18</f>
        <v>15206</v>
      </c>
      <c r="O18" s="233"/>
      <c r="P18" s="188">
        <f>L18*2</f>
        <v>28632</v>
      </c>
      <c r="Q18" s="83">
        <f>M18*2</f>
        <v>1780</v>
      </c>
      <c r="R18" s="188">
        <f>IF(SUM(P18:Q18)=+N18*2,+N18*2,err)</f>
        <v>30412</v>
      </c>
      <c r="S18" s="118"/>
      <c r="U18" s="166"/>
      <c r="V18" s="166"/>
      <c r="W18" s="166"/>
    </row>
    <row r="19" spans="1:23" ht="21.75" customHeight="1">
      <c r="A19" s="171"/>
      <c r="B19" s="68" t="s">
        <v>127</v>
      </c>
      <c r="C19" s="118" t="s">
        <v>123</v>
      </c>
      <c r="D19" s="188">
        <f>D16</f>
        <v>4920</v>
      </c>
      <c r="E19" s="83">
        <v>890</v>
      </c>
      <c r="F19" s="188">
        <f>+D19+E19</f>
        <v>5810</v>
      </c>
      <c r="G19" s="233"/>
      <c r="H19" s="188">
        <f>D19*2</f>
        <v>9840</v>
      </c>
      <c r="I19" s="83">
        <f>E19*2</f>
        <v>1780</v>
      </c>
      <c r="J19" s="188">
        <f>IF(SUM(H19:I19)=+F19*2,+F19*2,err)</f>
        <v>11620</v>
      </c>
      <c r="K19" s="233"/>
      <c r="L19" s="188">
        <f>L16</f>
        <v>14316</v>
      </c>
      <c r="M19" s="83">
        <f t="shared" si="0"/>
        <v>890</v>
      </c>
      <c r="N19" s="188">
        <f>+L19+M19</f>
        <v>15206</v>
      </c>
      <c r="O19" s="233"/>
      <c r="P19" s="188">
        <f>L19*2</f>
        <v>28632</v>
      </c>
      <c r="Q19" s="83">
        <f>M19*2</f>
        <v>1780</v>
      </c>
      <c r="R19" s="188">
        <f>IF(SUM(P19:Q19)=+N19*2,+N19*2,err)</f>
        <v>30412</v>
      </c>
      <c r="S19" s="118"/>
      <c r="U19" s="166"/>
      <c r="V19" s="166"/>
      <c r="W19" s="166"/>
    </row>
    <row r="20" spans="1:23" ht="21.75" customHeight="1">
      <c r="A20" s="171"/>
      <c r="B20" s="68" t="s">
        <v>128</v>
      </c>
      <c r="C20" s="118" t="s">
        <v>19</v>
      </c>
      <c r="D20" s="188">
        <f>D16</f>
        <v>4920</v>
      </c>
      <c r="E20" s="83">
        <v>890</v>
      </c>
      <c r="F20" s="188">
        <f t="shared" si="1"/>
        <v>5810</v>
      </c>
      <c r="G20" s="233"/>
      <c r="H20" s="188">
        <f t="shared" si="2"/>
        <v>9840</v>
      </c>
      <c r="I20" s="83">
        <f t="shared" si="3"/>
        <v>1780</v>
      </c>
      <c r="J20" s="188">
        <f t="shared" si="4"/>
        <v>11620</v>
      </c>
      <c r="K20" s="233"/>
      <c r="L20" s="188">
        <f>L16</f>
        <v>14316</v>
      </c>
      <c r="M20" s="83">
        <f t="shared" si="0"/>
        <v>890</v>
      </c>
      <c r="N20" s="188">
        <f t="shared" si="5"/>
        <v>15206</v>
      </c>
      <c r="O20" s="233"/>
      <c r="P20" s="188">
        <f t="shared" si="6"/>
        <v>28632</v>
      </c>
      <c r="Q20" s="83">
        <f t="shared" si="7"/>
        <v>1780</v>
      </c>
      <c r="R20" s="188">
        <f t="shared" si="8"/>
        <v>30412</v>
      </c>
      <c r="S20" s="118"/>
      <c r="U20" s="166"/>
      <c r="V20" s="166"/>
      <c r="W20" s="166"/>
    </row>
    <row r="21" spans="1:23" ht="21.75" customHeight="1">
      <c r="A21" s="171"/>
      <c r="B21" s="68" t="s">
        <v>129</v>
      </c>
      <c r="C21" s="118" t="s">
        <v>123</v>
      </c>
      <c r="D21" s="188">
        <f>D16</f>
        <v>4920</v>
      </c>
      <c r="E21" s="83">
        <v>1390</v>
      </c>
      <c r="F21" s="188">
        <f t="shared" si="1"/>
        <v>6310</v>
      </c>
      <c r="G21" s="233"/>
      <c r="H21" s="188">
        <f aca="true" t="shared" si="9" ref="H21:I24">D21*2</f>
        <v>9840</v>
      </c>
      <c r="I21" s="83">
        <f t="shared" si="9"/>
        <v>2780</v>
      </c>
      <c r="J21" s="188">
        <f>IF(SUM(H21:I21)=+F21*2,+F21*2,err)</f>
        <v>12620</v>
      </c>
      <c r="K21" s="233"/>
      <c r="L21" s="188">
        <f>L16</f>
        <v>14316</v>
      </c>
      <c r="M21" s="83">
        <f t="shared" si="0"/>
        <v>1390</v>
      </c>
      <c r="N21" s="188">
        <f>+L21+M21</f>
        <v>15706</v>
      </c>
      <c r="O21" s="233"/>
      <c r="P21" s="188">
        <f aca="true" t="shared" si="10" ref="P21:Q24">L21*2</f>
        <v>28632</v>
      </c>
      <c r="Q21" s="83">
        <f t="shared" si="10"/>
        <v>2780</v>
      </c>
      <c r="R21" s="188">
        <f>IF(SUM(P21:Q21)=+N21*2,+N21*2,err)</f>
        <v>31412</v>
      </c>
      <c r="S21" s="118"/>
      <c r="U21" s="166"/>
      <c r="V21" s="166"/>
      <c r="W21" s="166"/>
    </row>
    <row r="22" spans="1:23" ht="21.75" customHeight="1">
      <c r="A22" s="171"/>
      <c r="B22" s="68" t="s">
        <v>130</v>
      </c>
      <c r="C22" s="187" t="s">
        <v>123</v>
      </c>
      <c r="D22" s="188">
        <f>D17</f>
        <v>6624</v>
      </c>
      <c r="E22" s="83">
        <v>900</v>
      </c>
      <c r="F22" s="188">
        <f t="shared" si="1"/>
        <v>7524</v>
      </c>
      <c r="G22" s="233"/>
      <c r="H22" s="188">
        <f t="shared" si="9"/>
        <v>13248</v>
      </c>
      <c r="I22" s="83">
        <f t="shared" si="9"/>
        <v>1800</v>
      </c>
      <c r="J22" s="188">
        <f>IF(SUM(H22:I22)=+F22*2,+F22*2,err)</f>
        <v>15048</v>
      </c>
      <c r="K22" s="233"/>
      <c r="L22" s="188">
        <f>L17</f>
        <v>16008</v>
      </c>
      <c r="M22" s="83">
        <f t="shared" si="0"/>
        <v>900</v>
      </c>
      <c r="N22" s="188">
        <f>+L22+M22</f>
        <v>16908</v>
      </c>
      <c r="O22" s="233"/>
      <c r="P22" s="188">
        <f t="shared" si="10"/>
        <v>32016</v>
      </c>
      <c r="Q22" s="83">
        <f t="shared" si="10"/>
        <v>1800</v>
      </c>
      <c r="R22" s="188">
        <f>IF(SUM(P22:Q22)=+N22*2,+N22*2,err)</f>
        <v>33816</v>
      </c>
      <c r="S22" s="118"/>
      <c r="U22" s="166"/>
      <c r="V22" s="166"/>
      <c r="W22" s="166"/>
    </row>
    <row r="23" spans="1:23" ht="21.75" customHeight="1">
      <c r="A23" s="171"/>
      <c r="B23" s="68" t="s">
        <v>131</v>
      </c>
      <c r="C23" s="118" t="s">
        <v>19</v>
      </c>
      <c r="D23" s="188">
        <v>9624</v>
      </c>
      <c r="E23" s="83">
        <v>400</v>
      </c>
      <c r="F23" s="188">
        <f>+D23+E23</f>
        <v>10024</v>
      </c>
      <c r="G23" s="233"/>
      <c r="H23" s="188">
        <f t="shared" si="9"/>
        <v>19248</v>
      </c>
      <c r="I23" s="83">
        <f t="shared" si="9"/>
        <v>800</v>
      </c>
      <c r="J23" s="188">
        <f>IF(SUM(H23:I23)=+F23*2,+F23*2,err)</f>
        <v>20048</v>
      </c>
      <c r="K23" s="233"/>
      <c r="L23" s="188">
        <v>16800</v>
      </c>
      <c r="M23" s="83">
        <f t="shared" si="0"/>
        <v>400</v>
      </c>
      <c r="N23" s="188">
        <f>+L23+M23</f>
        <v>17200</v>
      </c>
      <c r="O23" s="233"/>
      <c r="P23" s="188">
        <f t="shared" si="10"/>
        <v>33600</v>
      </c>
      <c r="Q23" s="83">
        <f t="shared" si="10"/>
        <v>800</v>
      </c>
      <c r="R23" s="188">
        <f>IF(SUM(P23:Q23)=+N23*2,+N23*2,err)</f>
        <v>34400</v>
      </c>
      <c r="S23" s="118"/>
      <c r="U23" s="166"/>
      <c r="V23" s="166"/>
      <c r="W23" s="166"/>
    </row>
    <row r="24" spans="1:23" ht="21.75" customHeight="1">
      <c r="A24" s="171"/>
      <c r="B24" s="127" t="s">
        <v>45</v>
      </c>
      <c r="C24" s="118" t="s">
        <v>19</v>
      </c>
      <c r="D24" s="188">
        <f>D23</f>
        <v>9624</v>
      </c>
      <c r="E24" s="83">
        <v>400</v>
      </c>
      <c r="F24" s="188">
        <f>+D24+E24</f>
        <v>10024</v>
      </c>
      <c r="G24" s="233"/>
      <c r="H24" s="188">
        <f t="shared" si="9"/>
        <v>19248</v>
      </c>
      <c r="I24" s="83">
        <f t="shared" si="9"/>
        <v>800</v>
      </c>
      <c r="J24" s="188">
        <f>IF(SUM(H24:I24)=+F24*2,+F24*2,err)</f>
        <v>20048</v>
      </c>
      <c r="K24" s="233"/>
      <c r="L24" s="188">
        <f>L23</f>
        <v>16800</v>
      </c>
      <c r="M24" s="83">
        <f t="shared" si="0"/>
        <v>400</v>
      </c>
      <c r="N24" s="188">
        <f>+L24+M24</f>
        <v>17200</v>
      </c>
      <c r="O24" s="233"/>
      <c r="P24" s="188">
        <f t="shared" si="10"/>
        <v>33600</v>
      </c>
      <c r="Q24" s="83">
        <f t="shared" si="10"/>
        <v>800</v>
      </c>
      <c r="R24" s="188">
        <f>IF(SUM(P24:Q24)=+N24*2,+N24*2,err)</f>
        <v>34400</v>
      </c>
      <c r="S24" s="118"/>
      <c r="U24" s="166"/>
      <c r="V24" s="166"/>
      <c r="W24" s="166"/>
    </row>
    <row r="25" spans="1:23" ht="21.75" customHeight="1">
      <c r="A25" s="171"/>
      <c r="B25" s="68" t="s">
        <v>288</v>
      </c>
      <c r="C25" s="118" t="s">
        <v>19</v>
      </c>
      <c r="D25" s="188">
        <v>7296</v>
      </c>
      <c r="E25" s="83">
        <v>400</v>
      </c>
      <c r="F25" s="188">
        <f>+D25+E25</f>
        <v>7696</v>
      </c>
      <c r="G25" s="233"/>
      <c r="H25" s="188">
        <f>D25*2</f>
        <v>14592</v>
      </c>
      <c r="I25" s="83">
        <f>E25*2</f>
        <v>800</v>
      </c>
      <c r="J25" s="188">
        <f>IF(SUM(H25:I25)=+F25*2,+F25*2,err)</f>
        <v>15392</v>
      </c>
      <c r="K25" s="233"/>
      <c r="L25" s="188">
        <v>16680</v>
      </c>
      <c r="M25" s="83">
        <f t="shared" si="0"/>
        <v>400</v>
      </c>
      <c r="N25" s="188">
        <f>+L25+M25</f>
        <v>17080</v>
      </c>
      <c r="O25" s="233"/>
      <c r="P25" s="188">
        <f>L25*2</f>
        <v>33360</v>
      </c>
      <c r="Q25" s="83">
        <f>M25*2</f>
        <v>800</v>
      </c>
      <c r="R25" s="188">
        <f>IF(SUM(P25:Q25)=+N25*2,+N25*2,err)</f>
        <v>34160</v>
      </c>
      <c r="S25" s="118"/>
      <c r="U25" s="166"/>
      <c r="V25" s="166"/>
      <c r="W25" s="166"/>
    </row>
    <row r="26" spans="1:23" ht="21.75" customHeight="1">
      <c r="A26" s="171"/>
      <c r="B26" s="68" t="s">
        <v>35</v>
      </c>
      <c r="C26" s="118" t="s">
        <v>19</v>
      </c>
      <c r="D26" s="188">
        <v>10440</v>
      </c>
      <c r="E26" s="83">
        <v>400</v>
      </c>
      <c r="F26" s="188">
        <f t="shared" si="1"/>
        <v>10840</v>
      </c>
      <c r="G26" s="233"/>
      <c r="H26" s="188">
        <f t="shared" si="2"/>
        <v>20880</v>
      </c>
      <c r="I26" s="83">
        <f t="shared" si="3"/>
        <v>800</v>
      </c>
      <c r="J26" s="188">
        <f t="shared" si="4"/>
        <v>21680</v>
      </c>
      <c r="K26" s="233"/>
      <c r="L26" s="188">
        <v>19824</v>
      </c>
      <c r="M26" s="83">
        <f t="shared" si="0"/>
        <v>400</v>
      </c>
      <c r="N26" s="188">
        <f t="shared" si="5"/>
        <v>20224</v>
      </c>
      <c r="O26" s="233"/>
      <c r="P26" s="188">
        <f t="shared" si="6"/>
        <v>39648</v>
      </c>
      <c r="Q26" s="83">
        <f t="shared" si="7"/>
        <v>800</v>
      </c>
      <c r="R26" s="188">
        <f t="shared" si="8"/>
        <v>40448</v>
      </c>
      <c r="S26" s="118"/>
      <c r="U26" s="166"/>
      <c r="V26" s="166"/>
      <c r="W26" s="166"/>
    </row>
    <row r="27" spans="1:23" ht="21.75" customHeight="1">
      <c r="A27" s="171"/>
      <c r="B27" s="68" t="s">
        <v>36</v>
      </c>
      <c r="C27" s="118" t="s">
        <v>19</v>
      </c>
      <c r="D27" s="188">
        <v>9732</v>
      </c>
      <c r="E27" s="83">
        <v>355</v>
      </c>
      <c r="F27" s="188">
        <f t="shared" si="1"/>
        <v>10087</v>
      </c>
      <c r="G27" s="233"/>
      <c r="H27" s="188">
        <f t="shared" si="2"/>
        <v>19464</v>
      </c>
      <c r="I27" s="83">
        <f t="shared" si="3"/>
        <v>710</v>
      </c>
      <c r="J27" s="188">
        <f t="shared" si="4"/>
        <v>20174</v>
      </c>
      <c r="K27" s="233"/>
      <c r="L27" s="188">
        <v>19596</v>
      </c>
      <c r="M27" s="83">
        <f t="shared" si="0"/>
        <v>355</v>
      </c>
      <c r="N27" s="188">
        <f t="shared" si="5"/>
        <v>19951</v>
      </c>
      <c r="O27" s="233"/>
      <c r="P27" s="188">
        <f t="shared" si="6"/>
        <v>39192</v>
      </c>
      <c r="Q27" s="83">
        <f t="shared" si="7"/>
        <v>710</v>
      </c>
      <c r="R27" s="188">
        <f t="shared" si="8"/>
        <v>39902</v>
      </c>
      <c r="S27" s="118"/>
      <c r="U27" s="166"/>
      <c r="V27" s="166"/>
      <c r="W27" s="166"/>
    </row>
    <row r="28" spans="1:23" ht="21.75" customHeight="1">
      <c r="A28" s="171"/>
      <c r="B28" s="68" t="s">
        <v>46</v>
      </c>
      <c r="C28" s="118" t="s">
        <v>19</v>
      </c>
      <c r="D28" s="188">
        <v>19464</v>
      </c>
      <c r="E28" s="83">
        <v>355</v>
      </c>
      <c r="F28" s="188">
        <f t="shared" si="1"/>
        <v>19819</v>
      </c>
      <c r="G28" s="233"/>
      <c r="H28" s="188">
        <f t="shared" si="2"/>
        <v>38928</v>
      </c>
      <c r="I28" s="83">
        <f t="shared" si="3"/>
        <v>710</v>
      </c>
      <c r="J28" s="188">
        <f t="shared" si="4"/>
        <v>39638</v>
      </c>
      <c r="K28" s="233"/>
      <c r="L28" s="188">
        <f>D28</f>
        <v>19464</v>
      </c>
      <c r="M28" s="83">
        <f t="shared" si="0"/>
        <v>355</v>
      </c>
      <c r="N28" s="188">
        <f t="shared" si="5"/>
        <v>19819</v>
      </c>
      <c r="O28" s="233"/>
      <c r="P28" s="188">
        <f t="shared" si="6"/>
        <v>38928</v>
      </c>
      <c r="Q28" s="83">
        <f t="shared" si="7"/>
        <v>710</v>
      </c>
      <c r="R28" s="188">
        <f t="shared" si="8"/>
        <v>39638</v>
      </c>
      <c r="S28" s="118"/>
      <c r="U28" s="166"/>
      <c r="V28" s="166"/>
      <c r="W28" s="166"/>
    </row>
    <row r="29" spans="1:19" ht="21.75" customHeight="1">
      <c r="A29" s="171"/>
      <c r="B29" s="68" t="s">
        <v>37</v>
      </c>
      <c r="C29" s="118" t="s">
        <v>19</v>
      </c>
      <c r="D29" s="188">
        <v>16608</v>
      </c>
      <c r="E29" s="83">
        <v>355</v>
      </c>
      <c r="F29" s="188">
        <f t="shared" si="1"/>
        <v>16963</v>
      </c>
      <c r="G29" s="233"/>
      <c r="H29" s="188">
        <f t="shared" si="2"/>
        <v>33216</v>
      </c>
      <c r="I29" s="83">
        <f t="shared" si="3"/>
        <v>710</v>
      </c>
      <c r="J29" s="188">
        <f t="shared" si="4"/>
        <v>33926</v>
      </c>
      <c r="K29" s="233"/>
      <c r="L29" s="188">
        <v>33600</v>
      </c>
      <c r="M29" s="83">
        <f t="shared" si="0"/>
        <v>355</v>
      </c>
      <c r="N29" s="188">
        <f t="shared" si="5"/>
        <v>33955</v>
      </c>
      <c r="O29" s="233"/>
      <c r="P29" s="188">
        <f t="shared" si="6"/>
        <v>67200</v>
      </c>
      <c r="Q29" s="83">
        <f t="shared" si="7"/>
        <v>710</v>
      </c>
      <c r="R29" s="188">
        <f t="shared" si="8"/>
        <v>67910</v>
      </c>
      <c r="S29" s="118"/>
    </row>
    <row r="30" spans="1:19" ht="6" customHeight="1">
      <c r="A30" s="181"/>
      <c r="B30" s="182"/>
      <c r="C30" s="174"/>
      <c r="D30" s="234"/>
      <c r="E30" s="189"/>
      <c r="F30" s="234"/>
      <c r="G30" s="235"/>
      <c r="H30" s="234"/>
      <c r="I30" s="189"/>
      <c r="J30" s="234"/>
      <c r="K30" s="235"/>
      <c r="L30" s="234"/>
      <c r="M30" s="189"/>
      <c r="N30" s="234"/>
      <c r="O30" s="235"/>
      <c r="P30" s="234"/>
      <c r="Q30" s="189"/>
      <c r="R30" s="234"/>
      <c r="S30" s="174"/>
    </row>
    <row r="31" spans="1:19" ht="6" customHeight="1">
      <c r="A31" s="171"/>
      <c r="B31" s="68"/>
      <c r="C31" s="118"/>
      <c r="D31" s="188"/>
      <c r="E31" s="83"/>
      <c r="F31" s="188"/>
      <c r="G31" s="233"/>
      <c r="H31" s="188"/>
      <c r="I31" s="83"/>
      <c r="J31" s="188"/>
      <c r="K31" s="233"/>
      <c r="L31" s="188"/>
      <c r="M31" s="83"/>
      <c r="N31" s="188"/>
      <c r="O31" s="233"/>
      <c r="P31" s="188"/>
      <c r="Q31" s="83"/>
      <c r="R31" s="188"/>
      <c r="S31" s="118"/>
    </row>
    <row r="32" spans="1:23" ht="12.75">
      <c r="A32" s="171"/>
      <c r="B32" s="67" t="s">
        <v>12</v>
      </c>
      <c r="C32" s="118" t="s">
        <v>19</v>
      </c>
      <c r="D32" s="188"/>
      <c r="E32" s="83"/>
      <c r="F32" s="188"/>
      <c r="G32" s="233"/>
      <c r="H32" s="188"/>
      <c r="I32" s="83"/>
      <c r="J32" s="188"/>
      <c r="K32" s="233"/>
      <c r="L32" s="188"/>
      <c r="M32" s="83"/>
      <c r="N32" s="188"/>
      <c r="O32" s="233"/>
      <c r="P32" s="188"/>
      <c r="Q32" s="83"/>
      <c r="R32" s="188"/>
      <c r="S32" s="118"/>
      <c r="U32" s="68"/>
      <c r="V32" s="68"/>
      <c r="W32" s="68"/>
    </row>
    <row r="33" spans="1:23" s="68" customFormat="1" ht="6" customHeight="1">
      <c r="A33" s="171"/>
      <c r="C33" s="118"/>
      <c r="D33" s="188"/>
      <c r="E33" s="83"/>
      <c r="F33" s="188"/>
      <c r="G33" s="233"/>
      <c r="H33" s="188"/>
      <c r="I33" s="83"/>
      <c r="J33" s="188"/>
      <c r="K33" s="233"/>
      <c r="L33" s="188"/>
      <c r="M33" s="83"/>
      <c r="N33" s="188"/>
      <c r="O33" s="233"/>
      <c r="P33" s="188"/>
      <c r="Q33" s="83"/>
      <c r="R33" s="188"/>
      <c r="S33" s="118"/>
      <c r="U33" s="77"/>
      <c r="V33" s="77"/>
      <c r="W33" s="77"/>
    </row>
    <row r="34" spans="1:19" ht="21.75" customHeight="1">
      <c r="A34" s="171"/>
      <c r="B34" s="68" t="s">
        <v>142</v>
      </c>
      <c r="C34" s="118" t="s">
        <v>19</v>
      </c>
      <c r="D34" s="188">
        <v>3324</v>
      </c>
      <c r="E34" s="83">
        <v>194</v>
      </c>
      <c r="F34" s="188">
        <f>+D34+E34</f>
        <v>3518</v>
      </c>
      <c r="G34" s="233"/>
      <c r="H34" s="188">
        <f aca="true" t="shared" si="11" ref="H34:I36">D34*2</f>
        <v>6648</v>
      </c>
      <c r="I34" s="83">
        <f t="shared" si="11"/>
        <v>388</v>
      </c>
      <c r="J34" s="188">
        <f>+I34+H34</f>
        <v>7036</v>
      </c>
      <c r="K34" s="233"/>
      <c r="L34" s="188">
        <v>9324</v>
      </c>
      <c r="M34" s="83">
        <f>E34</f>
        <v>194</v>
      </c>
      <c r="N34" s="188">
        <f>+L34+M34</f>
        <v>9518</v>
      </c>
      <c r="O34" s="233"/>
      <c r="P34" s="188">
        <f>L34*2</f>
        <v>18648</v>
      </c>
      <c r="Q34" s="83">
        <f>I34</f>
        <v>388</v>
      </c>
      <c r="R34" s="188">
        <f>+Q34+P34</f>
        <v>19036</v>
      </c>
      <c r="S34" s="118"/>
    </row>
    <row r="35" spans="1:19" ht="21.75" customHeight="1">
      <c r="A35" s="171"/>
      <c r="B35" s="67" t="s">
        <v>167</v>
      </c>
      <c r="C35" s="187" t="s">
        <v>123</v>
      </c>
      <c r="D35" s="188">
        <f>D34</f>
        <v>3324</v>
      </c>
      <c r="E35" s="83">
        <v>694</v>
      </c>
      <c r="F35" s="188">
        <f>+D35+E35</f>
        <v>4018</v>
      </c>
      <c r="G35" s="233"/>
      <c r="H35" s="188">
        <f t="shared" si="11"/>
        <v>6648</v>
      </c>
      <c r="I35" s="83">
        <f t="shared" si="11"/>
        <v>1388</v>
      </c>
      <c r="J35" s="188">
        <f>+I35+H35</f>
        <v>8036</v>
      </c>
      <c r="K35" s="233"/>
      <c r="L35" s="188">
        <f>L34</f>
        <v>9324</v>
      </c>
      <c r="M35" s="83">
        <f>E35</f>
        <v>694</v>
      </c>
      <c r="N35" s="188">
        <f>+L35+M35</f>
        <v>10018</v>
      </c>
      <c r="O35" s="233"/>
      <c r="P35" s="188">
        <f>L35*2</f>
        <v>18648</v>
      </c>
      <c r="Q35" s="83">
        <f>I35</f>
        <v>1388</v>
      </c>
      <c r="R35" s="188">
        <f>+Q35+P35</f>
        <v>20036</v>
      </c>
      <c r="S35" s="118"/>
    </row>
    <row r="36" spans="1:19" ht="21.75" customHeight="1">
      <c r="A36" s="171"/>
      <c r="B36" s="68" t="s">
        <v>143</v>
      </c>
      <c r="C36" s="118" t="s">
        <v>19</v>
      </c>
      <c r="D36" s="188">
        <v>5004</v>
      </c>
      <c r="E36" s="83">
        <v>194</v>
      </c>
      <c r="F36" s="188">
        <f>+D36+E36</f>
        <v>5198</v>
      </c>
      <c r="G36" s="233"/>
      <c r="H36" s="188">
        <f t="shared" si="11"/>
        <v>10008</v>
      </c>
      <c r="I36" s="83">
        <f t="shared" si="11"/>
        <v>388</v>
      </c>
      <c r="J36" s="188">
        <f>+I36+H36</f>
        <v>10396</v>
      </c>
      <c r="K36" s="233"/>
      <c r="L36" s="188">
        <v>11472</v>
      </c>
      <c r="M36" s="83">
        <f>E36</f>
        <v>194</v>
      </c>
      <c r="N36" s="188">
        <f>+L36+M36</f>
        <v>11666</v>
      </c>
      <c r="O36" s="233"/>
      <c r="P36" s="188">
        <f>L36*2</f>
        <v>22944</v>
      </c>
      <c r="Q36" s="83">
        <f>I36</f>
        <v>388</v>
      </c>
      <c r="R36" s="188">
        <f>+Q36+P36</f>
        <v>23332</v>
      </c>
      <c r="S36" s="118"/>
    </row>
    <row r="37" spans="1:19" ht="21.75" customHeight="1">
      <c r="A37" s="171"/>
      <c r="B37" s="127" t="s">
        <v>363</v>
      </c>
      <c r="C37" s="118" t="s">
        <v>19</v>
      </c>
      <c r="D37" s="188">
        <v>8160</v>
      </c>
      <c r="E37" s="83">
        <v>194</v>
      </c>
      <c r="F37" s="188">
        <f>+D37+E37</f>
        <v>8354</v>
      </c>
      <c r="G37" s="233"/>
      <c r="H37" s="188">
        <f>D37*2</f>
        <v>16320</v>
      </c>
      <c r="I37" s="83">
        <f>E37*2</f>
        <v>388</v>
      </c>
      <c r="J37" s="188">
        <f>+I37+H37</f>
        <v>16708</v>
      </c>
      <c r="K37" s="233"/>
      <c r="L37" s="188">
        <v>16308</v>
      </c>
      <c r="M37" s="83">
        <f>E37</f>
        <v>194</v>
      </c>
      <c r="N37" s="188">
        <f>+L37+M37</f>
        <v>16502</v>
      </c>
      <c r="O37" s="233"/>
      <c r="P37" s="188">
        <f>L37*2</f>
        <v>32616</v>
      </c>
      <c r="Q37" s="83">
        <f>I37</f>
        <v>388</v>
      </c>
      <c r="R37" s="188">
        <f>+Q37+P37</f>
        <v>33004</v>
      </c>
      <c r="S37" s="118"/>
    </row>
    <row r="38" spans="1:19" ht="21.75" customHeight="1">
      <c r="A38" s="171"/>
      <c r="B38" s="68" t="s">
        <v>145</v>
      </c>
      <c r="C38" s="187" t="s">
        <v>123</v>
      </c>
      <c r="D38" s="188">
        <v>10380</v>
      </c>
      <c r="E38" s="83">
        <v>194</v>
      </c>
      <c r="F38" s="188">
        <f>+D38+E38</f>
        <v>10574</v>
      </c>
      <c r="G38" s="233"/>
      <c r="H38" s="188">
        <f>D38*2</f>
        <v>20760</v>
      </c>
      <c r="I38" s="83">
        <f>E38*2</f>
        <v>388</v>
      </c>
      <c r="J38" s="188">
        <f>+I38+H38</f>
        <v>21148</v>
      </c>
      <c r="K38" s="233"/>
      <c r="L38" s="188">
        <v>18996</v>
      </c>
      <c r="M38" s="83">
        <f>E38</f>
        <v>194</v>
      </c>
      <c r="N38" s="188">
        <f>+L38+M38</f>
        <v>19190</v>
      </c>
      <c r="O38" s="233"/>
      <c r="P38" s="188">
        <f>L38*2</f>
        <v>37992</v>
      </c>
      <c r="Q38" s="83">
        <f>I38</f>
        <v>388</v>
      </c>
      <c r="R38" s="188">
        <f>+Q38+P38</f>
        <v>38380</v>
      </c>
      <c r="S38" s="118"/>
    </row>
    <row r="39" spans="1:19" ht="6" customHeight="1">
      <c r="A39" s="181"/>
      <c r="B39" s="182"/>
      <c r="C39" s="174"/>
      <c r="D39" s="234"/>
      <c r="E39" s="189"/>
      <c r="F39" s="234"/>
      <c r="G39" s="235"/>
      <c r="H39" s="234"/>
      <c r="I39" s="189"/>
      <c r="J39" s="234"/>
      <c r="K39" s="235"/>
      <c r="L39" s="234"/>
      <c r="M39" s="189"/>
      <c r="N39" s="234"/>
      <c r="O39" s="235"/>
      <c r="P39" s="234"/>
      <c r="Q39" s="189"/>
      <c r="R39" s="234"/>
      <c r="S39" s="174"/>
    </row>
    <row r="40" spans="1:19" ht="6" customHeight="1">
      <c r="A40" s="171"/>
      <c r="B40" s="68"/>
      <c r="C40" s="118"/>
      <c r="D40" s="188"/>
      <c r="E40" s="83"/>
      <c r="F40" s="188"/>
      <c r="G40" s="233"/>
      <c r="H40" s="188"/>
      <c r="I40" s="83"/>
      <c r="J40" s="188"/>
      <c r="K40" s="233"/>
      <c r="L40" s="188"/>
      <c r="M40" s="83"/>
      <c r="N40" s="188"/>
      <c r="O40" s="233"/>
      <c r="P40" s="188"/>
      <c r="Q40" s="83"/>
      <c r="R40" s="188"/>
      <c r="S40" s="118"/>
    </row>
    <row r="41" spans="1:19" ht="12.75">
      <c r="A41" s="171"/>
      <c r="B41" s="68" t="s">
        <v>38</v>
      </c>
      <c r="C41" s="118" t="s">
        <v>19</v>
      </c>
      <c r="D41" s="188">
        <v>3324</v>
      </c>
      <c r="E41" s="83">
        <v>120</v>
      </c>
      <c r="F41" s="188">
        <f>+D41+E41</f>
        <v>3444</v>
      </c>
      <c r="G41" s="233"/>
      <c r="H41" s="188">
        <f>D41*2</f>
        <v>6648</v>
      </c>
      <c r="I41" s="83">
        <f>E41*2</f>
        <v>240</v>
      </c>
      <c r="J41" s="188">
        <f>IF(SUM(H41:I41)=+F41*2,+F41*2,err)</f>
        <v>6888</v>
      </c>
      <c r="K41" s="233"/>
      <c r="L41" s="188">
        <v>9324</v>
      </c>
      <c r="M41" s="83">
        <f>E41</f>
        <v>120</v>
      </c>
      <c r="N41" s="188">
        <f>+L41+M41</f>
        <v>9444</v>
      </c>
      <c r="O41" s="233"/>
      <c r="P41" s="188">
        <f>L41*2</f>
        <v>18648</v>
      </c>
      <c r="Q41" s="83">
        <f>M41*2</f>
        <v>240</v>
      </c>
      <c r="R41" s="188">
        <f>IF(SUM(P41:Q41)=+N41*2,+N41*2,err)</f>
        <v>18888</v>
      </c>
      <c r="S41" s="118"/>
    </row>
    <row r="42" spans="1:19" ht="6" customHeight="1">
      <c r="A42" s="181"/>
      <c r="B42" s="182"/>
      <c r="C42" s="174"/>
      <c r="D42" s="234"/>
      <c r="E42" s="189"/>
      <c r="F42" s="234"/>
      <c r="G42" s="235"/>
      <c r="H42" s="234"/>
      <c r="I42" s="189"/>
      <c r="J42" s="234"/>
      <c r="K42" s="235"/>
      <c r="L42" s="234"/>
      <c r="M42" s="189"/>
      <c r="N42" s="234"/>
      <c r="O42" s="235"/>
      <c r="P42" s="234"/>
      <c r="Q42" s="189"/>
      <c r="R42" s="234"/>
      <c r="S42" s="174"/>
    </row>
    <row r="43" spans="1:19" ht="6" customHeight="1">
      <c r="A43" s="171"/>
      <c r="B43" s="68"/>
      <c r="C43" s="118"/>
      <c r="D43" s="188"/>
      <c r="E43" s="83"/>
      <c r="F43" s="188"/>
      <c r="G43" s="233"/>
      <c r="H43" s="188"/>
      <c r="I43" s="83"/>
      <c r="J43" s="188"/>
      <c r="K43" s="233"/>
      <c r="L43" s="188"/>
      <c r="M43" s="83"/>
      <c r="N43" s="188"/>
      <c r="O43" s="233"/>
      <c r="P43" s="188"/>
      <c r="Q43" s="83"/>
      <c r="R43" s="188"/>
      <c r="S43" s="118"/>
    </row>
    <row r="44" spans="1:19" ht="12.75">
      <c r="A44" s="171"/>
      <c r="B44" s="67" t="s">
        <v>112</v>
      </c>
      <c r="C44" s="118"/>
      <c r="D44" s="188"/>
      <c r="E44" s="83"/>
      <c r="F44" s="188"/>
      <c r="G44" s="233"/>
      <c r="H44" s="188"/>
      <c r="I44" s="83"/>
      <c r="J44" s="188"/>
      <c r="K44" s="233"/>
      <c r="L44" s="188"/>
      <c r="M44" s="83"/>
      <c r="N44" s="188"/>
      <c r="O44" s="233"/>
      <c r="P44" s="188"/>
      <c r="Q44" s="83"/>
      <c r="R44" s="188"/>
      <c r="S44" s="118"/>
    </row>
    <row r="45" spans="1:19" ht="6" customHeight="1">
      <c r="A45" s="171"/>
      <c r="B45" s="68"/>
      <c r="C45" s="118"/>
      <c r="D45" s="188"/>
      <c r="E45" s="83"/>
      <c r="F45" s="188"/>
      <c r="G45" s="233"/>
      <c r="H45" s="188"/>
      <c r="I45" s="83"/>
      <c r="J45" s="188"/>
      <c r="K45" s="233"/>
      <c r="L45" s="188"/>
      <c r="M45" s="83"/>
      <c r="N45" s="188"/>
      <c r="O45" s="233"/>
      <c r="P45" s="188"/>
      <c r="Q45" s="83"/>
      <c r="R45" s="188"/>
      <c r="S45" s="118"/>
    </row>
    <row r="46" spans="1:19" ht="21.75" customHeight="1">
      <c r="A46" s="171"/>
      <c r="B46" s="68" t="s">
        <v>39</v>
      </c>
      <c r="C46" s="118" t="s">
        <v>19</v>
      </c>
      <c r="D46" s="188">
        <f>114*12</f>
        <v>1368</v>
      </c>
      <c r="E46" s="83">
        <f>134/2</f>
        <v>67</v>
      </c>
      <c r="F46" s="188">
        <f aca="true" t="shared" si="12" ref="F46:F53">+D46+E46</f>
        <v>1435</v>
      </c>
      <c r="G46" s="233"/>
      <c r="H46" s="188">
        <f aca="true" t="shared" si="13" ref="H46:H53">D46*2</f>
        <v>2736</v>
      </c>
      <c r="I46" s="83">
        <f aca="true" t="shared" si="14" ref="I46:I52">E46*2</f>
        <v>134</v>
      </c>
      <c r="J46" s="188">
        <f aca="true" t="shared" si="15" ref="J46:J52">IF(SUM(H46:I46)=+F46*2,+F46*2,err)</f>
        <v>2870</v>
      </c>
      <c r="K46" s="233"/>
      <c r="L46" s="188">
        <f>316*12</f>
        <v>3792</v>
      </c>
      <c r="M46" s="83">
        <f aca="true" t="shared" si="16" ref="M46:M53">E46</f>
        <v>67</v>
      </c>
      <c r="N46" s="188">
        <f aca="true" t="shared" si="17" ref="N46:N53">+L46+M46</f>
        <v>3859</v>
      </c>
      <c r="O46" s="233"/>
      <c r="P46" s="188">
        <f aca="true" t="shared" si="18" ref="P46:P53">L46*2</f>
        <v>7584</v>
      </c>
      <c r="Q46" s="83">
        <f aca="true" t="shared" si="19" ref="Q46:Q53">M46*2</f>
        <v>134</v>
      </c>
      <c r="R46" s="188">
        <f aca="true" t="shared" si="20" ref="R46:R52">IF(SUM(P46:Q46)=+N46*2,+N46*2,err)</f>
        <v>7718</v>
      </c>
      <c r="S46" s="118"/>
    </row>
    <row r="47" spans="1:19" ht="21.75" customHeight="1">
      <c r="A47" s="171"/>
      <c r="B47" s="68" t="s">
        <v>40</v>
      </c>
      <c r="C47" s="118" t="s">
        <v>19</v>
      </c>
      <c r="D47" s="188">
        <f aca="true" t="shared" si="21" ref="D47:D52">$D$46</f>
        <v>1368</v>
      </c>
      <c r="E47" s="83">
        <f>30/2</f>
        <v>15</v>
      </c>
      <c r="F47" s="188">
        <f t="shared" si="12"/>
        <v>1383</v>
      </c>
      <c r="G47" s="233"/>
      <c r="H47" s="188">
        <f t="shared" si="13"/>
        <v>2736</v>
      </c>
      <c r="I47" s="83">
        <f t="shared" si="14"/>
        <v>30</v>
      </c>
      <c r="J47" s="188">
        <f t="shared" si="15"/>
        <v>2766</v>
      </c>
      <c r="K47" s="233"/>
      <c r="L47" s="188">
        <f>$L$46</f>
        <v>3792</v>
      </c>
      <c r="M47" s="83">
        <f t="shared" si="16"/>
        <v>15</v>
      </c>
      <c r="N47" s="188">
        <f t="shared" si="17"/>
        <v>3807</v>
      </c>
      <c r="O47" s="233"/>
      <c r="P47" s="188">
        <f t="shared" si="18"/>
        <v>7584</v>
      </c>
      <c r="Q47" s="83">
        <f t="shared" si="19"/>
        <v>30</v>
      </c>
      <c r="R47" s="188">
        <f t="shared" si="20"/>
        <v>7614</v>
      </c>
      <c r="S47" s="118"/>
    </row>
    <row r="48" spans="1:19" ht="21.75" customHeight="1">
      <c r="A48" s="171"/>
      <c r="B48" s="68" t="s">
        <v>41</v>
      </c>
      <c r="C48" s="118" t="s">
        <v>19</v>
      </c>
      <c r="D48" s="188">
        <f t="shared" si="21"/>
        <v>1368</v>
      </c>
      <c r="E48" s="83">
        <f>60/2</f>
        <v>30</v>
      </c>
      <c r="F48" s="188">
        <f t="shared" si="12"/>
        <v>1398</v>
      </c>
      <c r="G48" s="233"/>
      <c r="H48" s="188">
        <f t="shared" si="13"/>
        <v>2736</v>
      </c>
      <c r="I48" s="83">
        <f t="shared" si="14"/>
        <v>60</v>
      </c>
      <c r="J48" s="188">
        <f t="shared" si="15"/>
        <v>2796</v>
      </c>
      <c r="K48" s="233"/>
      <c r="L48" s="188">
        <f>$L$46</f>
        <v>3792</v>
      </c>
      <c r="M48" s="83">
        <f t="shared" si="16"/>
        <v>30</v>
      </c>
      <c r="N48" s="188">
        <f t="shared" si="17"/>
        <v>3822</v>
      </c>
      <c r="O48" s="233"/>
      <c r="P48" s="188">
        <f t="shared" si="18"/>
        <v>7584</v>
      </c>
      <c r="Q48" s="83">
        <f t="shared" si="19"/>
        <v>60</v>
      </c>
      <c r="R48" s="188">
        <f t="shared" si="20"/>
        <v>7644</v>
      </c>
      <c r="S48" s="118"/>
    </row>
    <row r="49" spans="1:21" ht="21.75" customHeight="1">
      <c r="A49" s="171"/>
      <c r="B49" s="68" t="s">
        <v>42</v>
      </c>
      <c r="C49" s="118" t="s">
        <v>19</v>
      </c>
      <c r="D49" s="188">
        <f t="shared" si="21"/>
        <v>1368</v>
      </c>
      <c r="E49" s="83">
        <f>108/2</f>
        <v>54</v>
      </c>
      <c r="F49" s="188">
        <f t="shared" si="12"/>
        <v>1422</v>
      </c>
      <c r="G49" s="233"/>
      <c r="H49" s="188">
        <f t="shared" si="13"/>
        <v>2736</v>
      </c>
      <c r="I49" s="83">
        <f t="shared" si="14"/>
        <v>108</v>
      </c>
      <c r="J49" s="188">
        <f t="shared" si="15"/>
        <v>2844</v>
      </c>
      <c r="K49" s="233"/>
      <c r="L49" s="188">
        <f>$L$46</f>
        <v>3792</v>
      </c>
      <c r="M49" s="83">
        <f t="shared" si="16"/>
        <v>54</v>
      </c>
      <c r="N49" s="188">
        <f t="shared" si="17"/>
        <v>3846</v>
      </c>
      <c r="O49" s="233"/>
      <c r="P49" s="188">
        <f t="shared" si="18"/>
        <v>7584</v>
      </c>
      <c r="Q49" s="83">
        <f t="shared" si="19"/>
        <v>108</v>
      </c>
      <c r="R49" s="188">
        <f t="shared" si="20"/>
        <v>7692</v>
      </c>
      <c r="S49" s="118"/>
      <c r="U49" s="190"/>
    </row>
    <row r="50" spans="1:19" ht="21.75" customHeight="1">
      <c r="A50" s="171"/>
      <c r="B50" s="68" t="s">
        <v>148</v>
      </c>
      <c r="C50" s="118" t="s">
        <v>19</v>
      </c>
      <c r="D50" s="188">
        <f t="shared" si="21"/>
        <v>1368</v>
      </c>
      <c r="E50" s="83">
        <f>55/2</f>
        <v>27.5</v>
      </c>
      <c r="F50" s="188">
        <f t="shared" si="12"/>
        <v>1395.5</v>
      </c>
      <c r="G50" s="233"/>
      <c r="H50" s="188">
        <f t="shared" si="13"/>
        <v>2736</v>
      </c>
      <c r="I50" s="83">
        <f t="shared" si="14"/>
        <v>55</v>
      </c>
      <c r="J50" s="188">
        <f t="shared" si="15"/>
        <v>2791</v>
      </c>
      <c r="K50" s="233"/>
      <c r="L50" s="188">
        <f>$L$46</f>
        <v>3792</v>
      </c>
      <c r="M50" s="83">
        <f t="shared" si="16"/>
        <v>27.5</v>
      </c>
      <c r="N50" s="188">
        <f t="shared" si="17"/>
        <v>3819.5</v>
      </c>
      <c r="O50" s="233"/>
      <c r="P50" s="188">
        <f t="shared" si="18"/>
        <v>7584</v>
      </c>
      <c r="Q50" s="83">
        <f t="shared" si="19"/>
        <v>55</v>
      </c>
      <c r="R50" s="188">
        <f t="shared" si="20"/>
        <v>7639</v>
      </c>
      <c r="S50" s="118"/>
    </row>
    <row r="51" spans="1:19" ht="21.75" customHeight="1">
      <c r="A51" s="171"/>
      <c r="B51" s="67" t="s">
        <v>215</v>
      </c>
      <c r="C51" s="118" t="s">
        <v>19</v>
      </c>
      <c r="D51" s="188">
        <f t="shared" si="21"/>
        <v>1368</v>
      </c>
      <c r="E51" s="83">
        <f>126/2</f>
        <v>63</v>
      </c>
      <c r="F51" s="188">
        <f t="shared" si="12"/>
        <v>1431</v>
      </c>
      <c r="G51" s="233"/>
      <c r="H51" s="188">
        <f t="shared" si="13"/>
        <v>2736</v>
      </c>
      <c r="I51" s="83">
        <f t="shared" si="14"/>
        <v>126</v>
      </c>
      <c r="J51" s="188">
        <f t="shared" si="15"/>
        <v>2862</v>
      </c>
      <c r="K51" s="233"/>
      <c r="L51" s="188">
        <v>3792</v>
      </c>
      <c r="M51" s="83">
        <f t="shared" si="16"/>
        <v>63</v>
      </c>
      <c r="N51" s="188">
        <f t="shared" si="17"/>
        <v>3855</v>
      </c>
      <c r="O51" s="233"/>
      <c r="P51" s="188">
        <f t="shared" si="18"/>
        <v>7584</v>
      </c>
      <c r="Q51" s="83">
        <f t="shared" si="19"/>
        <v>126</v>
      </c>
      <c r="R51" s="188">
        <f t="shared" si="20"/>
        <v>7710</v>
      </c>
      <c r="S51" s="118"/>
    </row>
    <row r="52" spans="1:19" ht="21.75" customHeight="1">
      <c r="A52" s="171"/>
      <c r="B52" s="68" t="s">
        <v>259</v>
      </c>
      <c r="C52" s="118" t="s">
        <v>19</v>
      </c>
      <c r="D52" s="188">
        <f t="shared" si="21"/>
        <v>1368</v>
      </c>
      <c r="E52" s="83">
        <f>40/2</f>
        <v>20</v>
      </c>
      <c r="F52" s="188">
        <f t="shared" si="12"/>
        <v>1388</v>
      </c>
      <c r="G52" s="233"/>
      <c r="H52" s="188">
        <f t="shared" si="13"/>
        <v>2736</v>
      </c>
      <c r="I52" s="83">
        <f t="shared" si="14"/>
        <v>40</v>
      </c>
      <c r="J52" s="188">
        <f t="shared" si="15"/>
        <v>2776</v>
      </c>
      <c r="K52" s="233"/>
      <c r="L52" s="188">
        <f>$L$46</f>
        <v>3792</v>
      </c>
      <c r="M52" s="83">
        <f t="shared" si="16"/>
        <v>20</v>
      </c>
      <c r="N52" s="188">
        <f t="shared" si="17"/>
        <v>3812</v>
      </c>
      <c r="O52" s="233"/>
      <c r="P52" s="188">
        <f t="shared" si="18"/>
        <v>7584</v>
      </c>
      <c r="Q52" s="83">
        <f t="shared" si="19"/>
        <v>40</v>
      </c>
      <c r="R52" s="188">
        <f t="shared" si="20"/>
        <v>7624</v>
      </c>
      <c r="S52" s="118"/>
    </row>
    <row r="53" spans="1:19" ht="21.75" customHeight="1">
      <c r="A53" s="171"/>
      <c r="B53" s="68" t="s">
        <v>43</v>
      </c>
      <c r="C53" s="118" t="s">
        <v>19</v>
      </c>
      <c r="D53" s="236">
        <f>ROUND(AVERAGE(D46:D52),2)</f>
        <v>1368</v>
      </c>
      <c r="E53" s="83">
        <f>ROUND(AVERAGE(E46:E52),2)</f>
        <v>39.5</v>
      </c>
      <c r="F53" s="188">
        <f t="shared" si="12"/>
        <v>1407.5</v>
      </c>
      <c r="G53" s="233"/>
      <c r="H53" s="188">
        <f t="shared" si="13"/>
        <v>2736</v>
      </c>
      <c r="I53" s="83">
        <f>AVERAGE(I46:I52)</f>
        <v>79</v>
      </c>
      <c r="J53" s="237">
        <f>AVERAGE(J46:J52)</f>
        <v>2815</v>
      </c>
      <c r="K53" s="233"/>
      <c r="L53" s="83">
        <f>ROUND(AVERAGE(L46:L52),2)</f>
        <v>3792</v>
      </c>
      <c r="M53" s="83">
        <f t="shared" si="16"/>
        <v>39.5</v>
      </c>
      <c r="N53" s="188">
        <f t="shared" si="17"/>
        <v>3831.5</v>
      </c>
      <c r="O53" s="233"/>
      <c r="P53" s="188">
        <f t="shared" si="18"/>
        <v>7584</v>
      </c>
      <c r="Q53" s="83">
        <f t="shared" si="19"/>
        <v>79</v>
      </c>
      <c r="R53" s="237">
        <f>AVERAGE(R46:R52)</f>
        <v>7663</v>
      </c>
      <c r="S53" s="118"/>
    </row>
    <row r="54" spans="1:19" ht="6" customHeight="1" thickBot="1">
      <c r="A54" s="191"/>
      <c r="B54" s="192"/>
      <c r="C54" s="193"/>
      <c r="D54" s="194"/>
      <c r="E54" s="195"/>
      <c r="F54" s="194"/>
      <c r="G54" s="193"/>
      <c r="H54" s="194"/>
      <c r="I54" s="195"/>
      <c r="J54" s="194"/>
      <c r="K54" s="193"/>
      <c r="L54" s="194"/>
      <c r="M54" s="196"/>
      <c r="N54" s="194"/>
      <c r="O54" s="193"/>
      <c r="P54" s="194"/>
      <c r="Q54" s="195"/>
      <c r="R54" s="194"/>
      <c r="S54" s="193"/>
    </row>
    <row r="55" ht="12.75">
      <c r="M55" s="197"/>
    </row>
    <row r="56" ht="12.75">
      <c r="B56" s="198" t="s">
        <v>44</v>
      </c>
    </row>
    <row r="57" spans="21:23" ht="6" customHeight="1">
      <c r="U57" s="200"/>
      <c r="V57" s="200"/>
      <c r="W57" s="200"/>
    </row>
    <row r="58" spans="1:18" s="200" customFormat="1" ht="12">
      <c r="A58" s="199" t="s">
        <v>177</v>
      </c>
      <c r="B58" s="200" t="s">
        <v>194</v>
      </c>
      <c r="D58" s="201"/>
      <c r="E58" s="201"/>
      <c r="F58" s="201"/>
      <c r="H58" s="201"/>
      <c r="I58" s="201"/>
      <c r="J58" s="201"/>
      <c r="L58" s="201"/>
      <c r="M58" s="201"/>
      <c r="N58" s="201"/>
      <c r="P58" s="201"/>
      <c r="Q58" s="201"/>
      <c r="R58" s="201"/>
    </row>
    <row r="59" spans="1:18" s="200" customFormat="1" ht="6" customHeight="1">
      <c r="A59" s="199"/>
      <c r="D59" s="201"/>
      <c r="E59" s="201"/>
      <c r="F59" s="201"/>
      <c r="H59" s="201"/>
      <c r="I59" s="201"/>
      <c r="J59" s="201"/>
      <c r="L59" s="201"/>
      <c r="M59" s="201"/>
      <c r="N59" s="201"/>
      <c r="P59" s="201"/>
      <c r="Q59" s="201"/>
      <c r="R59" s="201"/>
    </row>
    <row r="60" spans="1:18" s="200" customFormat="1" ht="12.75" customHeight="1">
      <c r="A60" s="199" t="s">
        <v>178</v>
      </c>
      <c r="B60" s="200" t="s">
        <v>195</v>
      </c>
      <c r="D60" s="201"/>
      <c r="E60" s="201"/>
      <c r="F60" s="201"/>
      <c r="H60" s="201"/>
      <c r="I60" s="201"/>
      <c r="J60" s="201"/>
      <c r="L60" s="201"/>
      <c r="M60" s="201"/>
      <c r="N60" s="201"/>
      <c r="P60" s="201"/>
      <c r="Q60" s="201"/>
      <c r="R60" s="201"/>
    </row>
    <row r="61" spans="1:18" s="200" customFormat="1" ht="6" customHeight="1">
      <c r="A61" s="199"/>
      <c r="D61" s="201"/>
      <c r="E61" s="201"/>
      <c r="F61" s="201"/>
      <c r="H61" s="201"/>
      <c r="I61" s="201"/>
      <c r="J61" s="201"/>
      <c r="L61" s="201"/>
      <c r="M61" s="201"/>
      <c r="N61" s="201"/>
      <c r="P61" s="201"/>
      <c r="Q61" s="201"/>
      <c r="R61" s="201"/>
    </row>
    <row r="62" spans="1:18" s="200" customFormat="1" ht="12.75" customHeight="1">
      <c r="A62" s="199" t="s">
        <v>179</v>
      </c>
      <c r="B62" s="200" t="s">
        <v>196</v>
      </c>
      <c r="D62" s="201"/>
      <c r="E62" s="201"/>
      <c r="F62" s="201"/>
      <c r="H62" s="201"/>
      <c r="I62" s="201"/>
      <c r="J62" s="201"/>
      <c r="L62" s="201"/>
      <c r="M62" s="201"/>
      <c r="N62" s="201"/>
      <c r="P62" s="201"/>
      <c r="Q62" s="201"/>
      <c r="R62" s="201"/>
    </row>
    <row r="63" spans="1:18" s="200" customFormat="1" ht="6" customHeight="1">
      <c r="A63" s="199"/>
      <c r="D63" s="201"/>
      <c r="E63" s="201"/>
      <c r="F63" s="201"/>
      <c r="H63" s="201"/>
      <c r="I63" s="201"/>
      <c r="J63" s="201"/>
      <c r="L63" s="201"/>
      <c r="M63" s="201"/>
      <c r="N63" s="201"/>
      <c r="P63" s="201"/>
      <c r="Q63" s="201"/>
      <c r="R63" s="201"/>
    </row>
    <row r="64" spans="1:19" s="200" customFormat="1" ht="12">
      <c r="A64" s="199" t="s">
        <v>180</v>
      </c>
      <c r="B64" s="361" t="s">
        <v>197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</row>
    <row r="65" spans="1:19" s="200" customFormat="1" ht="12">
      <c r="A65" s="199"/>
      <c r="B65" s="202" t="s">
        <v>200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</row>
    <row r="66" spans="1:18" s="200" customFormat="1" ht="6" customHeight="1">
      <c r="A66" s="199"/>
      <c r="D66" s="201"/>
      <c r="E66" s="201"/>
      <c r="F66" s="201"/>
      <c r="H66" s="201"/>
      <c r="I66" s="201"/>
      <c r="J66" s="201"/>
      <c r="L66" s="201"/>
      <c r="M66" s="201"/>
      <c r="N66" s="201"/>
      <c r="P66" s="201"/>
      <c r="Q66" s="201"/>
      <c r="R66" s="201"/>
    </row>
    <row r="67" spans="1:19" s="200" customFormat="1" ht="12">
      <c r="A67" s="199" t="s">
        <v>181</v>
      </c>
      <c r="B67" s="361" t="s">
        <v>198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</row>
    <row r="68" spans="1:19" s="200" customFormat="1" ht="12">
      <c r="A68" s="199"/>
      <c r="B68" s="202" t="s">
        <v>201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</row>
    <row r="69" spans="1:19" s="200" customFormat="1" ht="6" customHeight="1">
      <c r="A69" s="199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</row>
    <row r="70" spans="1:23" s="200" customFormat="1" ht="12.75" customHeight="1">
      <c r="A70" s="199" t="s">
        <v>182</v>
      </c>
      <c r="B70" s="364" t="s">
        <v>296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203"/>
      <c r="U70" s="77"/>
      <c r="V70" s="77"/>
      <c r="W70" s="77"/>
    </row>
    <row r="71" ht="6" customHeight="1">
      <c r="A71" s="199"/>
    </row>
    <row r="72" spans="1:19" ht="12.75">
      <c r="A72" s="199" t="s">
        <v>183</v>
      </c>
      <c r="B72" s="361" t="s">
        <v>199</v>
      </c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</row>
    <row r="73" spans="1:19" ht="12.75">
      <c r="A73" s="200"/>
      <c r="B73" s="202" t="s">
        <v>297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ht="6" customHeight="1">
      <c r="A74" s="200"/>
    </row>
    <row r="75" spans="1:2" ht="12" customHeight="1">
      <c r="A75" s="199" t="s">
        <v>184</v>
      </c>
      <c r="B75" s="200" t="s">
        <v>298</v>
      </c>
    </row>
    <row r="76" spans="1:2" ht="6" customHeight="1">
      <c r="A76" s="199"/>
      <c r="B76" s="200"/>
    </row>
    <row r="77" spans="1:2" ht="12" customHeight="1">
      <c r="A77" s="199" t="s">
        <v>185</v>
      </c>
      <c r="B77" s="200" t="s">
        <v>260</v>
      </c>
    </row>
    <row r="78" spans="1:2" ht="12" customHeight="1">
      <c r="A78" s="199"/>
      <c r="B78" s="200" t="s">
        <v>261</v>
      </c>
    </row>
    <row r="79" ht="6" customHeight="1"/>
    <row r="80" spans="2:19" ht="18" customHeight="1">
      <c r="B80" s="361" t="s">
        <v>299</v>
      </c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</row>
  </sheetData>
  <sheetProtection/>
  <mergeCells count="5">
    <mergeCell ref="B64:S64"/>
    <mergeCell ref="B67:S67"/>
    <mergeCell ref="B72:S72"/>
    <mergeCell ref="B80:S80"/>
    <mergeCell ref="B70:R70"/>
  </mergeCells>
  <printOptions/>
  <pageMargins left="0.4" right="0.4" top="0.75" bottom="0.75" header="0.5" footer="0.5"/>
  <pageSetup blackAndWhite="1" fitToHeight="0" fitToWidth="1" horizontalDpi="600" verticalDpi="600" orientation="landscape" scale="83" r:id="rId3"/>
  <headerFooter differentFirst="1" alignWithMargins="0">
    <oddHeader>&amp;CTABLE 2 (CONT.)</oddHeader>
    <firstHeader xml:space="preserve">&amp;C </firstHeader>
  </headerFooter>
  <rowBreaks count="1" manualBreakCount="1">
    <brk id="3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8"/>
  <sheetViews>
    <sheetView zoomScale="141" zoomScaleNormal="141" zoomScaleSheetLayoutView="130" workbookViewId="0" topLeftCell="A334">
      <selection activeCell="F257" sqref="F257"/>
    </sheetView>
  </sheetViews>
  <sheetFormatPr defaultColWidth="9.140625" defaultRowHeight="12.75"/>
  <cols>
    <col min="1" max="1" width="2.7109375" style="166" customWidth="1"/>
    <col min="2" max="2" width="26.421875" style="166" customWidth="1"/>
    <col min="3" max="3" width="1.7109375" style="166" customWidth="1"/>
    <col min="4" max="4" width="10.7109375" style="197" customWidth="1"/>
    <col min="5" max="5" width="1.7109375" style="166" customWidth="1"/>
    <col min="6" max="6" width="10.7109375" style="197" customWidth="1"/>
    <col min="7" max="7" width="1.7109375" style="166" customWidth="1"/>
    <col min="8" max="8" width="10.7109375" style="197" customWidth="1"/>
    <col min="9" max="9" width="1.7109375" style="166" customWidth="1"/>
    <col min="10" max="10" width="10.7109375" style="197" customWidth="1"/>
    <col min="11" max="11" width="1.7109375" style="166" customWidth="1"/>
    <col min="12" max="12" width="10.7109375" style="197" customWidth="1"/>
    <col min="13" max="13" width="1.7109375" style="166" customWidth="1"/>
    <col min="14" max="14" width="10.7109375" style="197" customWidth="1"/>
    <col min="15" max="15" width="1.7109375" style="166" customWidth="1"/>
    <col min="16" max="16384" width="9.140625" style="166" customWidth="1"/>
  </cols>
  <sheetData>
    <row r="1" spans="1:15" ht="15">
      <c r="A1" s="163" t="s">
        <v>269</v>
      </c>
      <c r="B1" s="238"/>
      <c r="C1" s="238"/>
      <c r="D1" s="239"/>
      <c r="E1" s="238"/>
      <c r="F1" s="239"/>
      <c r="G1" s="238"/>
      <c r="H1" s="239"/>
      <c r="I1" s="238"/>
      <c r="J1" s="239"/>
      <c r="K1" s="238"/>
      <c r="L1" s="239"/>
      <c r="M1" s="238"/>
      <c r="N1" s="239"/>
      <c r="O1" s="238"/>
    </row>
    <row r="2" spans="1:15" ht="15">
      <c r="A2" s="163" t="s">
        <v>47</v>
      </c>
      <c r="B2" s="238"/>
      <c r="C2" s="238"/>
      <c r="D2" s="239"/>
      <c r="E2" s="238"/>
      <c r="F2" s="239"/>
      <c r="G2" s="238"/>
      <c r="H2" s="239"/>
      <c r="I2" s="238"/>
      <c r="J2" s="239"/>
      <c r="K2" s="238"/>
      <c r="L2" s="239"/>
      <c r="M2" s="238"/>
      <c r="N2" s="239"/>
      <c r="O2" s="238"/>
    </row>
    <row r="3" spans="1:15" ht="15">
      <c r="A3" s="163" t="s">
        <v>2</v>
      </c>
      <c r="B3" s="238"/>
      <c r="C3" s="238"/>
      <c r="D3" s="239"/>
      <c r="E3" s="238"/>
      <c r="F3" s="239"/>
      <c r="G3" s="238"/>
      <c r="H3" s="239"/>
      <c r="I3" s="238"/>
      <c r="J3" s="239"/>
      <c r="K3" s="238"/>
      <c r="L3" s="239"/>
      <c r="M3" s="238"/>
      <c r="N3" s="239"/>
      <c r="O3" s="238"/>
    </row>
    <row r="4" spans="1:15" ht="15">
      <c r="A4" s="163" t="s">
        <v>281</v>
      </c>
      <c r="B4" s="238"/>
      <c r="C4" s="238"/>
      <c r="D4" s="239"/>
      <c r="E4" s="238"/>
      <c r="F4" s="239"/>
      <c r="G4" s="238"/>
      <c r="H4" s="239"/>
      <c r="I4" s="238"/>
      <c r="J4" s="239"/>
      <c r="K4" s="238"/>
      <c r="L4" s="239"/>
      <c r="M4" s="238"/>
      <c r="N4" s="239"/>
      <c r="O4" s="238"/>
    </row>
    <row r="5" spans="1:15" ht="13.5" thickBot="1">
      <c r="A5" s="127"/>
      <c r="B5" s="127"/>
      <c r="C5" s="127"/>
      <c r="D5" s="84"/>
      <c r="E5" s="127"/>
      <c r="F5" s="84"/>
      <c r="G5" s="127"/>
      <c r="H5" s="84"/>
      <c r="I5" s="127"/>
      <c r="J5" s="84"/>
      <c r="K5" s="127"/>
      <c r="L5" s="84"/>
      <c r="M5" s="127"/>
      <c r="N5" s="84"/>
      <c r="O5" s="127"/>
    </row>
    <row r="6" spans="1:15" ht="6" customHeight="1">
      <c r="A6" s="240"/>
      <c r="B6" s="241"/>
      <c r="C6" s="242"/>
      <c r="D6" s="243"/>
      <c r="E6" s="241"/>
      <c r="F6" s="243"/>
      <c r="G6" s="241"/>
      <c r="H6" s="243"/>
      <c r="I6" s="244"/>
      <c r="J6" s="243"/>
      <c r="K6" s="241"/>
      <c r="L6" s="243"/>
      <c r="M6" s="241"/>
      <c r="N6" s="243"/>
      <c r="O6" s="242"/>
    </row>
    <row r="7" spans="1:15" ht="12.75">
      <c r="A7" s="245"/>
      <c r="B7" s="127"/>
      <c r="C7" s="246"/>
      <c r="D7" s="247" t="s">
        <v>26</v>
      </c>
      <c r="E7" s="248"/>
      <c r="F7" s="247"/>
      <c r="G7" s="248"/>
      <c r="H7" s="247"/>
      <c r="I7" s="249"/>
      <c r="J7" s="247" t="s">
        <v>27</v>
      </c>
      <c r="K7" s="248"/>
      <c r="L7" s="247"/>
      <c r="M7" s="248"/>
      <c r="N7" s="247"/>
      <c r="O7" s="250"/>
    </row>
    <row r="8" spans="1:15" ht="12.75">
      <c r="A8" s="245"/>
      <c r="B8" s="251" t="s">
        <v>6</v>
      </c>
      <c r="C8" s="246"/>
      <c r="D8" s="247" t="s">
        <v>28</v>
      </c>
      <c r="E8" s="248"/>
      <c r="F8" s="247"/>
      <c r="G8" s="248"/>
      <c r="H8" s="247"/>
      <c r="I8" s="249"/>
      <c r="J8" s="247" t="s">
        <v>28</v>
      </c>
      <c r="K8" s="248"/>
      <c r="L8" s="247"/>
      <c r="M8" s="248"/>
      <c r="N8" s="247"/>
      <c r="O8" s="250"/>
    </row>
    <row r="9" spans="1:15" ht="12.75">
      <c r="A9" s="245"/>
      <c r="B9" s="127"/>
      <c r="C9" s="246"/>
      <c r="D9" s="188" t="s">
        <v>30</v>
      </c>
      <c r="E9" s="252"/>
      <c r="F9" s="188" t="s">
        <v>31</v>
      </c>
      <c r="G9" s="252"/>
      <c r="H9" s="188" t="s">
        <v>32</v>
      </c>
      <c r="I9" s="253"/>
      <c r="J9" s="188" t="s">
        <v>30</v>
      </c>
      <c r="K9" s="252"/>
      <c r="L9" s="188" t="s">
        <v>31</v>
      </c>
      <c r="M9" s="252"/>
      <c r="N9" s="188" t="s">
        <v>32</v>
      </c>
      <c r="O9" s="233"/>
    </row>
    <row r="10" spans="1:15" ht="6" customHeight="1">
      <c r="A10" s="254"/>
      <c r="B10" s="255"/>
      <c r="C10" s="256"/>
      <c r="D10" s="257"/>
      <c r="E10" s="258"/>
      <c r="F10" s="257"/>
      <c r="G10" s="258"/>
      <c r="H10" s="257"/>
      <c r="I10" s="258"/>
      <c r="J10" s="257"/>
      <c r="K10" s="258"/>
      <c r="L10" s="257"/>
      <c r="M10" s="258"/>
      <c r="N10" s="257"/>
      <c r="O10" s="256"/>
    </row>
    <row r="11" spans="1:15" ht="6" customHeight="1">
      <c r="A11" s="245"/>
      <c r="B11" s="127"/>
      <c r="C11" s="246"/>
      <c r="D11" s="84"/>
      <c r="E11" s="259"/>
      <c r="F11" s="84"/>
      <c r="G11" s="259"/>
      <c r="H11" s="84"/>
      <c r="I11" s="259"/>
      <c r="J11" s="84"/>
      <c r="K11" s="259"/>
      <c r="L11" s="84"/>
      <c r="M11" s="259"/>
      <c r="N11" s="84"/>
      <c r="O11" s="246"/>
    </row>
    <row r="12" spans="1:15" ht="12.75">
      <c r="A12" s="245"/>
      <c r="B12" s="127" t="s">
        <v>169</v>
      </c>
      <c r="C12" s="246"/>
      <c r="D12" s="84"/>
      <c r="E12" s="259"/>
      <c r="F12" s="84"/>
      <c r="G12" s="259"/>
      <c r="H12" s="84"/>
      <c r="I12" s="259"/>
      <c r="J12" s="84"/>
      <c r="K12" s="259"/>
      <c r="L12" s="84"/>
      <c r="M12" s="259"/>
      <c r="N12" s="84"/>
      <c r="O12" s="246"/>
    </row>
    <row r="13" spans="1:15" ht="6" customHeight="1">
      <c r="A13" s="245"/>
      <c r="B13" s="127"/>
      <c r="C13" s="246"/>
      <c r="D13" s="84"/>
      <c r="E13" s="259"/>
      <c r="F13" s="84"/>
      <c r="G13" s="259"/>
      <c r="H13" s="84"/>
      <c r="I13" s="259"/>
      <c r="J13" s="84"/>
      <c r="K13" s="259"/>
      <c r="L13" s="84"/>
      <c r="M13" s="259"/>
      <c r="N13" s="84"/>
      <c r="O13" s="246"/>
    </row>
    <row r="14" spans="1:15" ht="12.75">
      <c r="A14" s="245"/>
      <c r="B14" s="127" t="s">
        <v>48</v>
      </c>
      <c r="C14" s="246"/>
      <c r="D14" s="84"/>
      <c r="E14" s="259"/>
      <c r="F14" s="84"/>
      <c r="G14" s="259"/>
      <c r="H14" s="84"/>
      <c r="I14" s="259"/>
      <c r="J14" s="84"/>
      <c r="K14" s="259"/>
      <c r="L14" s="84"/>
      <c r="M14" s="259"/>
      <c r="N14" s="84"/>
      <c r="O14" s="246"/>
    </row>
    <row r="15" spans="1:15" ht="12.75">
      <c r="A15" s="245"/>
      <c r="B15" s="127" t="s">
        <v>49</v>
      </c>
      <c r="C15" s="246" t="s">
        <v>19</v>
      </c>
      <c r="D15" s="84">
        <v>410</v>
      </c>
      <c r="E15" s="259"/>
      <c r="F15" s="84">
        <v>385</v>
      </c>
      <c r="G15" s="259"/>
      <c r="H15" s="84">
        <f>+D15+F15</f>
        <v>795</v>
      </c>
      <c r="I15" s="259"/>
      <c r="J15" s="84">
        <v>1193</v>
      </c>
      <c r="K15" s="259"/>
      <c r="L15" s="84">
        <f>F15</f>
        <v>385</v>
      </c>
      <c r="M15" s="259"/>
      <c r="N15" s="84">
        <f>+J15+L15</f>
        <v>1578</v>
      </c>
      <c r="O15" s="246"/>
    </row>
    <row r="16" spans="1:15" ht="12.75">
      <c r="A16" s="245"/>
      <c r="B16" s="127" t="s">
        <v>50</v>
      </c>
      <c r="C16" s="246" t="s">
        <v>19</v>
      </c>
      <c r="D16" s="84">
        <f>2*D15</f>
        <v>820</v>
      </c>
      <c r="E16" s="259"/>
      <c r="F16" s="84">
        <f>$F$15</f>
        <v>385</v>
      </c>
      <c r="G16" s="259"/>
      <c r="H16" s="84">
        <f aca="true" t="shared" si="0" ref="H16:H25">+D16+F16</f>
        <v>1205</v>
      </c>
      <c r="I16" s="259"/>
      <c r="J16" s="84">
        <f>J15*2</f>
        <v>2386</v>
      </c>
      <c r="K16" s="259"/>
      <c r="L16" s="84">
        <f aca="true" t="shared" si="1" ref="L16:L25">F16</f>
        <v>385</v>
      </c>
      <c r="M16" s="259"/>
      <c r="N16" s="84">
        <f aca="true" t="shared" si="2" ref="N16:N25">+J16+L16</f>
        <v>2771</v>
      </c>
      <c r="O16" s="246"/>
    </row>
    <row r="17" spans="1:15" ht="12.75">
      <c r="A17" s="245"/>
      <c r="B17" s="127" t="s">
        <v>51</v>
      </c>
      <c r="C17" s="246" t="s">
        <v>19</v>
      </c>
      <c r="D17" s="84">
        <f>3*D15</f>
        <v>1230</v>
      </c>
      <c r="E17" s="259"/>
      <c r="F17" s="84">
        <f aca="true" t="shared" si="3" ref="F17:F25">$F$15</f>
        <v>385</v>
      </c>
      <c r="G17" s="259"/>
      <c r="H17" s="84">
        <f t="shared" si="0"/>
        <v>1615</v>
      </c>
      <c r="I17" s="259"/>
      <c r="J17" s="84">
        <f>J15*3</f>
        <v>3579</v>
      </c>
      <c r="K17" s="259"/>
      <c r="L17" s="84">
        <f t="shared" si="1"/>
        <v>385</v>
      </c>
      <c r="M17" s="259"/>
      <c r="N17" s="84">
        <f t="shared" si="2"/>
        <v>3964</v>
      </c>
      <c r="O17" s="246"/>
    </row>
    <row r="18" spans="1:15" ht="12.75">
      <c r="A18" s="245"/>
      <c r="B18" s="127" t="s">
        <v>52</v>
      </c>
      <c r="C18" s="246" t="s">
        <v>19</v>
      </c>
      <c r="D18" s="84">
        <f>4*D15</f>
        <v>1640</v>
      </c>
      <c r="E18" s="259"/>
      <c r="F18" s="84">
        <f t="shared" si="3"/>
        <v>385</v>
      </c>
      <c r="G18" s="259"/>
      <c r="H18" s="84">
        <f t="shared" si="0"/>
        <v>2025</v>
      </c>
      <c r="I18" s="259"/>
      <c r="J18" s="84">
        <f>J15*4</f>
        <v>4772</v>
      </c>
      <c r="K18" s="259"/>
      <c r="L18" s="84">
        <f t="shared" si="1"/>
        <v>385</v>
      </c>
      <c r="M18" s="259"/>
      <c r="N18" s="84">
        <f t="shared" si="2"/>
        <v>5157</v>
      </c>
      <c r="O18" s="246"/>
    </row>
    <row r="19" spans="1:15" ht="12.75">
      <c r="A19" s="245"/>
      <c r="B19" s="127" t="s">
        <v>53</v>
      </c>
      <c r="C19" s="246" t="s">
        <v>19</v>
      </c>
      <c r="D19" s="84">
        <f>5*D15</f>
        <v>2050</v>
      </c>
      <c r="E19" s="259"/>
      <c r="F19" s="84">
        <f t="shared" si="3"/>
        <v>385</v>
      </c>
      <c r="G19" s="259"/>
      <c r="H19" s="84">
        <f t="shared" si="0"/>
        <v>2435</v>
      </c>
      <c r="I19" s="259"/>
      <c r="J19" s="84">
        <f>J15*5</f>
        <v>5965</v>
      </c>
      <c r="K19" s="259"/>
      <c r="L19" s="84">
        <f t="shared" si="1"/>
        <v>385</v>
      </c>
      <c r="M19" s="259"/>
      <c r="N19" s="84">
        <f t="shared" si="2"/>
        <v>6350</v>
      </c>
      <c r="O19" s="246"/>
    </row>
    <row r="20" spans="1:15" ht="12.75">
      <c r="A20" s="245"/>
      <c r="B20" s="127" t="s">
        <v>54</v>
      </c>
      <c r="C20" s="246" t="s">
        <v>19</v>
      </c>
      <c r="D20" s="84">
        <f>6*D15</f>
        <v>2460</v>
      </c>
      <c r="E20" s="259"/>
      <c r="F20" s="84">
        <f t="shared" si="3"/>
        <v>385</v>
      </c>
      <c r="G20" s="259"/>
      <c r="H20" s="84">
        <f t="shared" si="0"/>
        <v>2845</v>
      </c>
      <c r="I20" s="259"/>
      <c r="J20" s="84">
        <f>J15*6</f>
        <v>7158</v>
      </c>
      <c r="K20" s="259"/>
      <c r="L20" s="84">
        <f t="shared" si="1"/>
        <v>385</v>
      </c>
      <c r="M20" s="259"/>
      <c r="N20" s="84">
        <f t="shared" si="2"/>
        <v>7543</v>
      </c>
      <c r="O20" s="246"/>
    </row>
    <row r="21" spans="1:15" ht="12.75">
      <c r="A21" s="245"/>
      <c r="B21" s="127" t="s">
        <v>55</v>
      </c>
      <c r="C21" s="246" t="s">
        <v>19</v>
      </c>
      <c r="D21" s="84">
        <f>7*D15</f>
        <v>2870</v>
      </c>
      <c r="E21" s="259"/>
      <c r="F21" s="84">
        <f t="shared" si="3"/>
        <v>385</v>
      </c>
      <c r="G21" s="259"/>
      <c r="H21" s="84">
        <f t="shared" si="0"/>
        <v>3255</v>
      </c>
      <c r="I21" s="259"/>
      <c r="J21" s="84">
        <f>J15*7</f>
        <v>8351</v>
      </c>
      <c r="K21" s="259"/>
      <c r="L21" s="84">
        <f t="shared" si="1"/>
        <v>385</v>
      </c>
      <c r="M21" s="259"/>
      <c r="N21" s="84">
        <f t="shared" si="2"/>
        <v>8736</v>
      </c>
      <c r="O21" s="246"/>
    </row>
    <row r="22" spans="1:15" ht="12.75">
      <c r="A22" s="245"/>
      <c r="B22" s="127" t="s">
        <v>56</v>
      </c>
      <c r="C22" s="246" t="s">
        <v>19</v>
      </c>
      <c r="D22" s="84">
        <f>8*D15</f>
        <v>3280</v>
      </c>
      <c r="E22" s="259"/>
      <c r="F22" s="84">
        <f t="shared" si="3"/>
        <v>385</v>
      </c>
      <c r="G22" s="259"/>
      <c r="H22" s="84">
        <f t="shared" si="0"/>
        <v>3665</v>
      </c>
      <c r="I22" s="259"/>
      <c r="J22" s="84">
        <f>J15*8</f>
        <v>9544</v>
      </c>
      <c r="K22" s="259"/>
      <c r="L22" s="84">
        <f t="shared" si="1"/>
        <v>385</v>
      </c>
      <c r="M22" s="259"/>
      <c r="N22" s="84">
        <f t="shared" si="2"/>
        <v>9929</v>
      </c>
      <c r="O22" s="246"/>
    </row>
    <row r="23" spans="1:15" ht="12.75">
      <c r="A23" s="245"/>
      <c r="B23" s="127" t="s">
        <v>57</v>
      </c>
      <c r="C23" s="246" t="s">
        <v>19</v>
      </c>
      <c r="D23" s="84">
        <f>9*D15</f>
        <v>3690</v>
      </c>
      <c r="E23" s="259"/>
      <c r="F23" s="84">
        <f t="shared" si="3"/>
        <v>385</v>
      </c>
      <c r="G23" s="259"/>
      <c r="H23" s="84">
        <f t="shared" si="0"/>
        <v>4075</v>
      </c>
      <c r="I23" s="259"/>
      <c r="J23" s="84">
        <f>J15*9</f>
        <v>10737</v>
      </c>
      <c r="K23" s="259"/>
      <c r="L23" s="84">
        <f t="shared" si="1"/>
        <v>385</v>
      </c>
      <c r="M23" s="259"/>
      <c r="N23" s="84">
        <f t="shared" si="2"/>
        <v>11122</v>
      </c>
      <c r="O23" s="246"/>
    </row>
    <row r="24" spans="1:15" ht="12.75">
      <c r="A24" s="245"/>
      <c r="B24" s="127" t="s">
        <v>58</v>
      </c>
      <c r="C24" s="246" t="s">
        <v>19</v>
      </c>
      <c r="D24" s="84">
        <f>10*D15</f>
        <v>4100</v>
      </c>
      <c r="E24" s="259"/>
      <c r="F24" s="84">
        <f t="shared" si="3"/>
        <v>385</v>
      </c>
      <c r="G24" s="259"/>
      <c r="H24" s="84">
        <f t="shared" si="0"/>
        <v>4485</v>
      </c>
      <c r="I24" s="259"/>
      <c r="J24" s="84">
        <f>J15*10</f>
        <v>11930</v>
      </c>
      <c r="K24" s="259"/>
      <c r="L24" s="84">
        <f t="shared" si="1"/>
        <v>385</v>
      </c>
      <c r="M24" s="259"/>
      <c r="N24" s="84">
        <f t="shared" si="2"/>
        <v>12315</v>
      </c>
      <c r="O24" s="246"/>
    </row>
    <row r="25" spans="1:15" ht="12.75">
      <c r="A25" s="245"/>
      <c r="B25" s="127" t="s">
        <v>59</v>
      </c>
      <c r="C25" s="246" t="s">
        <v>19</v>
      </c>
      <c r="D25" s="84">
        <f>11*D15</f>
        <v>4510</v>
      </c>
      <c r="E25" s="259"/>
      <c r="F25" s="84">
        <f t="shared" si="3"/>
        <v>385</v>
      </c>
      <c r="G25" s="259"/>
      <c r="H25" s="84">
        <f t="shared" si="0"/>
        <v>4895</v>
      </c>
      <c r="I25" s="259"/>
      <c r="J25" s="84">
        <f>J15*11</f>
        <v>13123</v>
      </c>
      <c r="K25" s="259"/>
      <c r="L25" s="84">
        <f t="shared" si="1"/>
        <v>385</v>
      </c>
      <c r="M25" s="259"/>
      <c r="N25" s="84">
        <f t="shared" si="2"/>
        <v>13508</v>
      </c>
      <c r="O25" s="246"/>
    </row>
    <row r="26" spans="1:15" ht="6" customHeight="1">
      <c r="A26" s="245"/>
      <c r="B26" s="127"/>
      <c r="C26" s="246"/>
      <c r="D26" s="257"/>
      <c r="E26" s="258"/>
      <c r="F26" s="257"/>
      <c r="G26" s="258"/>
      <c r="H26" s="257"/>
      <c r="I26" s="258"/>
      <c r="J26" s="257"/>
      <c r="K26" s="258"/>
      <c r="L26" s="257"/>
      <c r="M26" s="258"/>
      <c r="N26" s="257"/>
      <c r="O26" s="256"/>
    </row>
    <row r="27" spans="1:15" ht="6" customHeight="1">
      <c r="A27" s="245"/>
      <c r="B27" s="127"/>
      <c r="C27" s="246"/>
      <c r="D27" s="84"/>
      <c r="E27" s="259"/>
      <c r="F27" s="84"/>
      <c r="G27" s="259"/>
      <c r="H27" s="84"/>
      <c r="I27" s="259"/>
      <c r="J27" s="84"/>
      <c r="K27" s="259"/>
      <c r="L27" s="84"/>
      <c r="M27" s="259"/>
      <c r="N27" s="84"/>
      <c r="O27" s="246"/>
    </row>
    <row r="28" spans="1:15" ht="12.75">
      <c r="A28" s="245"/>
      <c r="B28" s="127" t="s">
        <v>60</v>
      </c>
      <c r="C28" s="246"/>
      <c r="D28" s="84"/>
      <c r="E28" s="259"/>
      <c r="F28" s="84"/>
      <c r="G28" s="259"/>
      <c r="H28" s="84"/>
      <c r="I28" s="259"/>
      <c r="J28" s="84"/>
      <c r="K28" s="259"/>
      <c r="L28" s="84"/>
      <c r="M28" s="259"/>
      <c r="N28" s="84"/>
      <c r="O28" s="246"/>
    </row>
    <row r="29" spans="1:15" ht="12.75">
      <c r="A29" s="245"/>
      <c r="B29" s="127" t="s">
        <v>49</v>
      </c>
      <c r="C29" s="246" t="s">
        <v>19</v>
      </c>
      <c r="D29" s="84">
        <v>552</v>
      </c>
      <c r="E29" s="259"/>
      <c r="F29" s="84">
        <v>400</v>
      </c>
      <c r="G29" s="259"/>
      <c r="H29" s="84">
        <f aca="true" t="shared" si="4" ref="H29:H39">+D29+F29</f>
        <v>952</v>
      </c>
      <c r="I29" s="259"/>
      <c r="J29" s="84">
        <v>1334</v>
      </c>
      <c r="K29" s="259"/>
      <c r="L29" s="84">
        <f>F29</f>
        <v>400</v>
      </c>
      <c r="M29" s="259"/>
      <c r="N29" s="84">
        <f aca="true" t="shared" si="5" ref="N29:N39">+J29+L29</f>
        <v>1734</v>
      </c>
      <c r="O29" s="246"/>
    </row>
    <row r="30" spans="1:15" ht="12.75">
      <c r="A30" s="245"/>
      <c r="B30" s="127" t="s">
        <v>50</v>
      </c>
      <c r="C30" s="246" t="s">
        <v>19</v>
      </c>
      <c r="D30" s="84">
        <f>2*D29</f>
        <v>1104</v>
      </c>
      <c r="E30" s="259"/>
      <c r="F30" s="84">
        <f>$F$29</f>
        <v>400</v>
      </c>
      <c r="G30" s="259"/>
      <c r="H30" s="84">
        <f t="shared" si="4"/>
        <v>1504</v>
      </c>
      <c r="I30" s="259"/>
      <c r="J30" s="84">
        <f>J29*2</f>
        <v>2668</v>
      </c>
      <c r="K30" s="259"/>
      <c r="L30" s="84">
        <f aca="true" t="shared" si="6" ref="L30:L39">F30</f>
        <v>400</v>
      </c>
      <c r="M30" s="259"/>
      <c r="N30" s="84">
        <f t="shared" si="5"/>
        <v>3068</v>
      </c>
      <c r="O30" s="246"/>
    </row>
    <row r="31" spans="1:15" ht="12.75">
      <c r="A31" s="245"/>
      <c r="B31" s="127" t="s">
        <v>51</v>
      </c>
      <c r="C31" s="246" t="s">
        <v>19</v>
      </c>
      <c r="D31" s="84">
        <f>3*D29</f>
        <v>1656</v>
      </c>
      <c r="E31" s="259"/>
      <c r="F31" s="84">
        <f aca="true" t="shared" si="7" ref="F31:F39">$F$29</f>
        <v>400</v>
      </c>
      <c r="G31" s="259"/>
      <c r="H31" s="84">
        <f t="shared" si="4"/>
        <v>2056</v>
      </c>
      <c r="I31" s="259"/>
      <c r="J31" s="84">
        <f>J29*3</f>
        <v>4002</v>
      </c>
      <c r="K31" s="259"/>
      <c r="L31" s="84">
        <f t="shared" si="6"/>
        <v>400</v>
      </c>
      <c r="M31" s="259"/>
      <c r="N31" s="84">
        <f t="shared" si="5"/>
        <v>4402</v>
      </c>
      <c r="O31" s="246"/>
    </row>
    <row r="32" spans="1:15" ht="12.75">
      <c r="A32" s="245"/>
      <c r="B32" s="127" t="s">
        <v>52</v>
      </c>
      <c r="C32" s="246" t="s">
        <v>19</v>
      </c>
      <c r="D32" s="84">
        <f>4*D29</f>
        <v>2208</v>
      </c>
      <c r="E32" s="259"/>
      <c r="F32" s="84">
        <f t="shared" si="7"/>
        <v>400</v>
      </c>
      <c r="G32" s="259"/>
      <c r="H32" s="84">
        <f t="shared" si="4"/>
        <v>2608</v>
      </c>
      <c r="I32" s="259"/>
      <c r="J32" s="84">
        <f>J29*4</f>
        <v>5336</v>
      </c>
      <c r="K32" s="259"/>
      <c r="L32" s="84">
        <f t="shared" si="6"/>
        <v>400</v>
      </c>
      <c r="M32" s="259"/>
      <c r="N32" s="84">
        <f t="shared" si="5"/>
        <v>5736</v>
      </c>
      <c r="O32" s="246"/>
    </row>
    <row r="33" spans="1:15" ht="12.75">
      <c r="A33" s="245"/>
      <c r="B33" s="127" t="s">
        <v>53</v>
      </c>
      <c r="C33" s="246" t="s">
        <v>19</v>
      </c>
      <c r="D33" s="84">
        <f>5*D29</f>
        <v>2760</v>
      </c>
      <c r="E33" s="259"/>
      <c r="F33" s="84">
        <f t="shared" si="7"/>
        <v>400</v>
      </c>
      <c r="G33" s="259"/>
      <c r="H33" s="84">
        <f t="shared" si="4"/>
        <v>3160</v>
      </c>
      <c r="I33" s="259"/>
      <c r="J33" s="84">
        <f>J29*5</f>
        <v>6670</v>
      </c>
      <c r="K33" s="259"/>
      <c r="L33" s="84">
        <f t="shared" si="6"/>
        <v>400</v>
      </c>
      <c r="M33" s="259"/>
      <c r="N33" s="84">
        <f t="shared" si="5"/>
        <v>7070</v>
      </c>
      <c r="O33" s="246"/>
    </row>
    <row r="34" spans="1:15" ht="12.75">
      <c r="A34" s="245"/>
      <c r="B34" s="127" t="s">
        <v>54</v>
      </c>
      <c r="C34" s="246" t="s">
        <v>19</v>
      </c>
      <c r="D34" s="84">
        <f>6*D29</f>
        <v>3312</v>
      </c>
      <c r="E34" s="259"/>
      <c r="F34" s="84">
        <f t="shared" si="7"/>
        <v>400</v>
      </c>
      <c r="G34" s="259"/>
      <c r="H34" s="84">
        <f t="shared" si="4"/>
        <v>3712</v>
      </c>
      <c r="I34" s="259"/>
      <c r="J34" s="84">
        <f>J29*6</f>
        <v>8004</v>
      </c>
      <c r="K34" s="259"/>
      <c r="L34" s="84">
        <f t="shared" si="6"/>
        <v>400</v>
      </c>
      <c r="M34" s="259"/>
      <c r="N34" s="84">
        <f t="shared" si="5"/>
        <v>8404</v>
      </c>
      <c r="O34" s="246"/>
    </row>
    <row r="35" spans="1:15" ht="12.75">
      <c r="A35" s="245"/>
      <c r="B35" s="127" t="s">
        <v>55</v>
      </c>
      <c r="C35" s="246" t="s">
        <v>19</v>
      </c>
      <c r="D35" s="84">
        <f>7*D29</f>
        <v>3864</v>
      </c>
      <c r="E35" s="259"/>
      <c r="F35" s="84">
        <f t="shared" si="7"/>
        <v>400</v>
      </c>
      <c r="G35" s="259"/>
      <c r="H35" s="84">
        <f t="shared" si="4"/>
        <v>4264</v>
      </c>
      <c r="I35" s="259"/>
      <c r="J35" s="84">
        <f>J29*7</f>
        <v>9338</v>
      </c>
      <c r="K35" s="259"/>
      <c r="L35" s="84">
        <f t="shared" si="6"/>
        <v>400</v>
      </c>
      <c r="M35" s="259"/>
      <c r="N35" s="84">
        <f t="shared" si="5"/>
        <v>9738</v>
      </c>
      <c r="O35" s="246"/>
    </row>
    <row r="36" spans="1:15" ht="12.75">
      <c r="A36" s="245"/>
      <c r="B36" s="127" t="s">
        <v>56</v>
      </c>
      <c r="C36" s="246" t="s">
        <v>19</v>
      </c>
      <c r="D36" s="84">
        <f>8*D29</f>
        <v>4416</v>
      </c>
      <c r="E36" s="259"/>
      <c r="F36" s="84">
        <f t="shared" si="7"/>
        <v>400</v>
      </c>
      <c r="G36" s="259"/>
      <c r="H36" s="84">
        <f t="shared" si="4"/>
        <v>4816</v>
      </c>
      <c r="I36" s="259"/>
      <c r="J36" s="84">
        <f>J29*8</f>
        <v>10672</v>
      </c>
      <c r="K36" s="259"/>
      <c r="L36" s="84">
        <f t="shared" si="6"/>
        <v>400</v>
      </c>
      <c r="M36" s="259"/>
      <c r="N36" s="84">
        <f t="shared" si="5"/>
        <v>11072</v>
      </c>
      <c r="O36" s="246"/>
    </row>
    <row r="37" spans="1:15" ht="12.75">
      <c r="A37" s="245"/>
      <c r="B37" s="127" t="s">
        <v>57</v>
      </c>
      <c r="C37" s="246" t="s">
        <v>19</v>
      </c>
      <c r="D37" s="84">
        <f>9*D29</f>
        <v>4968</v>
      </c>
      <c r="E37" s="259"/>
      <c r="F37" s="84">
        <f t="shared" si="7"/>
        <v>400</v>
      </c>
      <c r="G37" s="259"/>
      <c r="H37" s="84">
        <f t="shared" si="4"/>
        <v>5368</v>
      </c>
      <c r="I37" s="259"/>
      <c r="J37" s="84">
        <f>J29*9</f>
        <v>12006</v>
      </c>
      <c r="K37" s="259"/>
      <c r="L37" s="84">
        <f t="shared" si="6"/>
        <v>400</v>
      </c>
      <c r="M37" s="259"/>
      <c r="N37" s="84">
        <f t="shared" si="5"/>
        <v>12406</v>
      </c>
      <c r="O37" s="246"/>
    </row>
    <row r="38" spans="1:15" ht="12.75">
      <c r="A38" s="245"/>
      <c r="B38" s="127" t="s">
        <v>58</v>
      </c>
      <c r="C38" s="246" t="s">
        <v>19</v>
      </c>
      <c r="D38" s="84">
        <f>10*D29</f>
        <v>5520</v>
      </c>
      <c r="E38" s="259"/>
      <c r="F38" s="84">
        <f t="shared" si="7"/>
        <v>400</v>
      </c>
      <c r="G38" s="259"/>
      <c r="H38" s="84">
        <f t="shared" si="4"/>
        <v>5920</v>
      </c>
      <c r="I38" s="259"/>
      <c r="J38" s="84">
        <f>J29*10</f>
        <v>13340</v>
      </c>
      <c r="K38" s="259"/>
      <c r="L38" s="84">
        <f t="shared" si="6"/>
        <v>400</v>
      </c>
      <c r="M38" s="259"/>
      <c r="N38" s="84">
        <f t="shared" si="5"/>
        <v>13740</v>
      </c>
      <c r="O38" s="246"/>
    </row>
    <row r="39" spans="1:15" ht="12.75">
      <c r="A39" s="245"/>
      <c r="B39" s="127" t="s">
        <v>59</v>
      </c>
      <c r="C39" s="246" t="s">
        <v>19</v>
      </c>
      <c r="D39" s="84">
        <f>11*D29</f>
        <v>6072</v>
      </c>
      <c r="E39" s="259"/>
      <c r="F39" s="84">
        <f t="shared" si="7"/>
        <v>400</v>
      </c>
      <c r="G39" s="259"/>
      <c r="H39" s="84">
        <f t="shared" si="4"/>
        <v>6472</v>
      </c>
      <c r="I39" s="259"/>
      <c r="J39" s="84">
        <f>J29*11</f>
        <v>14674</v>
      </c>
      <c r="K39" s="259"/>
      <c r="L39" s="84">
        <f t="shared" si="6"/>
        <v>400</v>
      </c>
      <c r="M39" s="259"/>
      <c r="N39" s="84">
        <f t="shared" si="5"/>
        <v>15074</v>
      </c>
      <c r="O39" s="246"/>
    </row>
    <row r="40" spans="1:15" ht="6" customHeight="1">
      <c r="A40" s="245"/>
      <c r="B40" s="127"/>
      <c r="C40" s="246"/>
      <c r="D40" s="257"/>
      <c r="E40" s="258"/>
      <c r="F40" s="257"/>
      <c r="G40" s="258"/>
      <c r="H40" s="257"/>
      <c r="I40" s="258"/>
      <c r="J40" s="257"/>
      <c r="K40" s="258"/>
      <c r="L40" s="257"/>
      <c r="M40" s="258"/>
      <c r="N40" s="257"/>
      <c r="O40" s="256"/>
    </row>
    <row r="41" spans="1:15" ht="6" customHeight="1">
      <c r="A41" s="245"/>
      <c r="B41" s="127"/>
      <c r="C41" s="246"/>
      <c r="D41" s="84"/>
      <c r="E41" s="259"/>
      <c r="F41" s="84"/>
      <c r="G41" s="259"/>
      <c r="H41" s="84"/>
      <c r="I41" s="259"/>
      <c r="J41" s="84"/>
      <c r="K41" s="259"/>
      <c r="L41" s="84"/>
      <c r="M41" s="259"/>
      <c r="N41" s="84"/>
      <c r="O41" s="246"/>
    </row>
    <row r="42" spans="1:15" ht="12.75" customHeight="1">
      <c r="A42" s="245"/>
      <c r="B42" s="127" t="s">
        <v>135</v>
      </c>
      <c r="C42" s="246"/>
      <c r="D42" s="84"/>
      <c r="E42" s="259"/>
      <c r="F42" s="84"/>
      <c r="G42" s="259"/>
      <c r="H42" s="84"/>
      <c r="I42" s="259"/>
      <c r="J42" s="84"/>
      <c r="K42" s="259"/>
      <c r="L42" s="84"/>
      <c r="M42" s="259"/>
      <c r="N42" s="84"/>
      <c r="O42" s="246"/>
    </row>
    <row r="43" spans="1:15" ht="12.75" customHeight="1">
      <c r="A43" s="245"/>
      <c r="B43" s="127" t="s">
        <v>49</v>
      </c>
      <c r="C43" s="260" t="s">
        <v>123</v>
      </c>
      <c r="D43" s="84">
        <v>410</v>
      </c>
      <c r="E43" s="259"/>
      <c r="F43" s="84">
        <v>885</v>
      </c>
      <c r="G43" s="259"/>
      <c r="H43" s="84">
        <f>+D43+F43</f>
        <v>1295</v>
      </c>
      <c r="I43" s="259"/>
      <c r="J43" s="84">
        <v>1193</v>
      </c>
      <c r="K43" s="259"/>
      <c r="L43" s="84">
        <f>F43</f>
        <v>885</v>
      </c>
      <c r="M43" s="259"/>
      <c r="N43" s="84">
        <f>+J43+L43</f>
        <v>2078</v>
      </c>
      <c r="O43" s="246"/>
    </row>
    <row r="44" spans="1:15" ht="12.75" customHeight="1">
      <c r="A44" s="245"/>
      <c r="B44" s="127" t="s">
        <v>50</v>
      </c>
      <c r="C44" s="260" t="s">
        <v>123</v>
      </c>
      <c r="D44" s="84">
        <f>2*D43</f>
        <v>820</v>
      </c>
      <c r="E44" s="259"/>
      <c r="F44" s="84">
        <f>$F$43</f>
        <v>885</v>
      </c>
      <c r="G44" s="259"/>
      <c r="H44" s="84">
        <f aca="true" t="shared" si="8" ref="H44:H53">+D44+F44</f>
        <v>1705</v>
      </c>
      <c r="I44" s="259"/>
      <c r="J44" s="84">
        <f>J43*2</f>
        <v>2386</v>
      </c>
      <c r="K44" s="259"/>
      <c r="L44" s="84">
        <f aca="true" t="shared" si="9" ref="L44:L53">F44</f>
        <v>885</v>
      </c>
      <c r="M44" s="259"/>
      <c r="N44" s="84">
        <f aca="true" t="shared" si="10" ref="N44:N53">+J44+L44</f>
        <v>3271</v>
      </c>
      <c r="O44" s="246"/>
    </row>
    <row r="45" spans="1:15" ht="12.75" customHeight="1">
      <c r="A45" s="245"/>
      <c r="B45" s="127" t="s">
        <v>51</v>
      </c>
      <c r="C45" s="260" t="s">
        <v>123</v>
      </c>
      <c r="D45" s="84">
        <f>3*D43</f>
        <v>1230</v>
      </c>
      <c r="E45" s="259"/>
      <c r="F45" s="84">
        <f aca="true" t="shared" si="11" ref="F45:F53">$F$43</f>
        <v>885</v>
      </c>
      <c r="G45" s="259"/>
      <c r="H45" s="84">
        <f t="shared" si="8"/>
        <v>2115</v>
      </c>
      <c r="I45" s="259"/>
      <c r="J45" s="84">
        <f>J43*3</f>
        <v>3579</v>
      </c>
      <c r="K45" s="259"/>
      <c r="L45" s="84">
        <f t="shared" si="9"/>
        <v>885</v>
      </c>
      <c r="M45" s="259"/>
      <c r="N45" s="84">
        <f t="shared" si="10"/>
        <v>4464</v>
      </c>
      <c r="O45" s="246"/>
    </row>
    <row r="46" spans="1:15" ht="12.75" customHeight="1">
      <c r="A46" s="245"/>
      <c r="B46" s="127" t="s">
        <v>52</v>
      </c>
      <c r="C46" s="260" t="s">
        <v>123</v>
      </c>
      <c r="D46" s="84">
        <f>4*D43</f>
        <v>1640</v>
      </c>
      <c r="E46" s="259"/>
      <c r="F46" s="84">
        <f t="shared" si="11"/>
        <v>885</v>
      </c>
      <c r="G46" s="259"/>
      <c r="H46" s="84">
        <f t="shared" si="8"/>
        <v>2525</v>
      </c>
      <c r="I46" s="259"/>
      <c r="J46" s="84">
        <f>J43*4</f>
        <v>4772</v>
      </c>
      <c r="K46" s="259"/>
      <c r="L46" s="84">
        <f t="shared" si="9"/>
        <v>885</v>
      </c>
      <c r="M46" s="259"/>
      <c r="N46" s="84">
        <f t="shared" si="10"/>
        <v>5657</v>
      </c>
      <c r="O46" s="246"/>
    </row>
    <row r="47" spans="1:15" ht="12.75" customHeight="1">
      <c r="A47" s="245"/>
      <c r="B47" s="127" t="s">
        <v>53</v>
      </c>
      <c r="C47" s="260" t="s">
        <v>123</v>
      </c>
      <c r="D47" s="84">
        <f>5*D43</f>
        <v>2050</v>
      </c>
      <c r="E47" s="259"/>
      <c r="F47" s="84">
        <f t="shared" si="11"/>
        <v>885</v>
      </c>
      <c r="G47" s="259"/>
      <c r="H47" s="84">
        <f t="shared" si="8"/>
        <v>2935</v>
      </c>
      <c r="I47" s="259"/>
      <c r="J47" s="84">
        <f>J43*5</f>
        <v>5965</v>
      </c>
      <c r="K47" s="259"/>
      <c r="L47" s="84">
        <f t="shared" si="9"/>
        <v>885</v>
      </c>
      <c r="M47" s="259"/>
      <c r="N47" s="84">
        <f t="shared" si="10"/>
        <v>6850</v>
      </c>
      <c r="O47" s="246"/>
    </row>
    <row r="48" spans="1:15" ht="12.75" customHeight="1">
      <c r="A48" s="245"/>
      <c r="B48" s="127" t="s">
        <v>54</v>
      </c>
      <c r="C48" s="260" t="s">
        <v>123</v>
      </c>
      <c r="D48" s="84">
        <f>6*D43</f>
        <v>2460</v>
      </c>
      <c r="E48" s="259"/>
      <c r="F48" s="84">
        <f t="shared" si="11"/>
        <v>885</v>
      </c>
      <c r="G48" s="259"/>
      <c r="H48" s="84">
        <f t="shared" si="8"/>
        <v>3345</v>
      </c>
      <c r="I48" s="259"/>
      <c r="J48" s="84">
        <f>J43*6</f>
        <v>7158</v>
      </c>
      <c r="K48" s="259"/>
      <c r="L48" s="84">
        <f t="shared" si="9"/>
        <v>885</v>
      </c>
      <c r="M48" s="259"/>
      <c r="N48" s="84">
        <f t="shared" si="10"/>
        <v>8043</v>
      </c>
      <c r="O48" s="246"/>
    </row>
    <row r="49" spans="1:15" ht="12.75" customHeight="1">
      <c r="A49" s="245"/>
      <c r="B49" s="127" t="s">
        <v>55</v>
      </c>
      <c r="C49" s="260" t="s">
        <v>123</v>
      </c>
      <c r="D49" s="84">
        <f>7*D43</f>
        <v>2870</v>
      </c>
      <c r="E49" s="259"/>
      <c r="F49" s="84">
        <f t="shared" si="11"/>
        <v>885</v>
      </c>
      <c r="G49" s="259"/>
      <c r="H49" s="84">
        <f t="shared" si="8"/>
        <v>3755</v>
      </c>
      <c r="I49" s="259"/>
      <c r="J49" s="84">
        <f>J43*7</f>
        <v>8351</v>
      </c>
      <c r="K49" s="259"/>
      <c r="L49" s="84">
        <f t="shared" si="9"/>
        <v>885</v>
      </c>
      <c r="M49" s="259"/>
      <c r="N49" s="84">
        <f t="shared" si="10"/>
        <v>9236</v>
      </c>
      <c r="O49" s="246"/>
    </row>
    <row r="50" spans="1:15" ht="12.75" customHeight="1">
      <c r="A50" s="245"/>
      <c r="B50" s="127" t="s">
        <v>56</v>
      </c>
      <c r="C50" s="260" t="s">
        <v>123</v>
      </c>
      <c r="D50" s="84">
        <f>8*D43</f>
        <v>3280</v>
      </c>
      <c r="E50" s="259"/>
      <c r="F50" s="84">
        <f t="shared" si="11"/>
        <v>885</v>
      </c>
      <c r="G50" s="259"/>
      <c r="H50" s="84">
        <f t="shared" si="8"/>
        <v>4165</v>
      </c>
      <c r="I50" s="259"/>
      <c r="J50" s="84">
        <f>J43*8</f>
        <v>9544</v>
      </c>
      <c r="K50" s="259"/>
      <c r="L50" s="84">
        <f t="shared" si="9"/>
        <v>885</v>
      </c>
      <c r="M50" s="259"/>
      <c r="N50" s="84">
        <f t="shared" si="10"/>
        <v>10429</v>
      </c>
      <c r="O50" s="246"/>
    </row>
    <row r="51" spans="1:15" ht="12.75" customHeight="1">
      <c r="A51" s="245"/>
      <c r="B51" s="127" t="s">
        <v>57</v>
      </c>
      <c r="C51" s="260" t="s">
        <v>123</v>
      </c>
      <c r="D51" s="84">
        <f>9*D43</f>
        <v>3690</v>
      </c>
      <c r="E51" s="259"/>
      <c r="F51" s="84">
        <f t="shared" si="11"/>
        <v>885</v>
      </c>
      <c r="G51" s="259"/>
      <c r="H51" s="84">
        <f t="shared" si="8"/>
        <v>4575</v>
      </c>
      <c r="I51" s="259"/>
      <c r="J51" s="84">
        <f>J43*9</f>
        <v>10737</v>
      </c>
      <c r="K51" s="259"/>
      <c r="L51" s="84">
        <f t="shared" si="9"/>
        <v>885</v>
      </c>
      <c r="M51" s="259"/>
      <c r="N51" s="84">
        <f t="shared" si="10"/>
        <v>11622</v>
      </c>
      <c r="O51" s="246"/>
    </row>
    <row r="52" spans="1:15" ht="12.75" customHeight="1">
      <c r="A52" s="245"/>
      <c r="B52" s="127" t="s">
        <v>58</v>
      </c>
      <c r="C52" s="260" t="s">
        <v>123</v>
      </c>
      <c r="D52" s="84">
        <f>10*D43</f>
        <v>4100</v>
      </c>
      <c r="E52" s="259"/>
      <c r="F52" s="84">
        <f t="shared" si="11"/>
        <v>885</v>
      </c>
      <c r="G52" s="259"/>
      <c r="H52" s="84">
        <f t="shared" si="8"/>
        <v>4985</v>
      </c>
      <c r="I52" s="259"/>
      <c r="J52" s="84">
        <f>J43*10</f>
        <v>11930</v>
      </c>
      <c r="K52" s="259"/>
      <c r="L52" s="84">
        <f t="shared" si="9"/>
        <v>885</v>
      </c>
      <c r="M52" s="259"/>
      <c r="N52" s="84">
        <f t="shared" si="10"/>
        <v>12815</v>
      </c>
      <c r="O52" s="246"/>
    </row>
    <row r="53" spans="1:15" ht="12.75" customHeight="1">
      <c r="A53" s="245"/>
      <c r="B53" s="127" t="s">
        <v>59</v>
      </c>
      <c r="C53" s="260" t="s">
        <v>123</v>
      </c>
      <c r="D53" s="84">
        <f>11*D43</f>
        <v>4510</v>
      </c>
      <c r="E53" s="259"/>
      <c r="F53" s="84">
        <f t="shared" si="11"/>
        <v>885</v>
      </c>
      <c r="G53" s="259"/>
      <c r="H53" s="84">
        <f t="shared" si="8"/>
        <v>5395</v>
      </c>
      <c r="I53" s="259"/>
      <c r="J53" s="84">
        <f>J43*11</f>
        <v>13123</v>
      </c>
      <c r="K53" s="259"/>
      <c r="L53" s="84">
        <f t="shared" si="9"/>
        <v>885</v>
      </c>
      <c r="M53" s="259"/>
      <c r="N53" s="84">
        <f t="shared" si="10"/>
        <v>14008</v>
      </c>
      <c r="O53" s="246"/>
    </row>
    <row r="54" spans="1:15" ht="6" customHeight="1">
      <c r="A54" s="245"/>
      <c r="B54" s="127"/>
      <c r="C54" s="260"/>
      <c r="D54" s="257"/>
      <c r="E54" s="258"/>
      <c r="F54" s="257"/>
      <c r="G54" s="258"/>
      <c r="H54" s="257"/>
      <c r="I54" s="258"/>
      <c r="J54" s="257"/>
      <c r="K54" s="258"/>
      <c r="L54" s="257"/>
      <c r="M54" s="258"/>
      <c r="N54" s="257"/>
      <c r="O54" s="256"/>
    </row>
    <row r="55" spans="1:15" ht="12.75" customHeight="1">
      <c r="A55" s="245"/>
      <c r="B55" s="127" t="s">
        <v>136</v>
      </c>
      <c r="C55" s="260"/>
      <c r="D55" s="84"/>
      <c r="E55" s="259"/>
      <c r="F55" s="84"/>
      <c r="G55" s="259"/>
      <c r="H55" s="84"/>
      <c r="I55" s="259"/>
      <c r="J55" s="84"/>
      <c r="K55" s="259"/>
      <c r="L55" s="84"/>
      <c r="M55" s="259"/>
      <c r="N55" s="84"/>
      <c r="O55" s="246"/>
    </row>
    <row r="56" spans="1:15" ht="12.75" customHeight="1">
      <c r="A56" s="245"/>
      <c r="B56" s="127" t="s">
        <v>49</v>
      </c>
      <c r="C56" s="260" t="s">
        <v>123</v>
      </c>
      <c r="D56" s="84">
        <v>410</v>
      </c>
      <c r="E56" s="259"/>
      <c r="F56" s="84">
        <v>885</v>
      </c>
      <c r="G56" s="259"/>
      <c r="H56" s="84">
        <f>+D56+F56</f>
        <v>1295</v>
      </c>
      <c r="I56" s="259"/>
      <c r="J56" s="84">
        <v>1193</v>
      </c>
      <c r="K56" s="259"/>
      <c r="L56" s="84">
        <f>F56</f>
        <v>885</v>
      </c>
      <c r="M56" s="259"/>
      <c r="N56" s="84">
        <f>+J56+L56</f>
        <v>2078</v>
      </c>
      <c r="O56" s="246"/>
    </row>
    <row r="57" spans="1:15" ht="12.75" customHeight="1">
      <c r="A57" s="245"/>
      <c r="B57" s="127" t="s">
        <v>50</v>
      </c>
      <c r="C57" s="260" t="s">
        <v>123</v>
      </c>
      <c r="D57" s="84">
        <f>2*D56</f>
        <v>820</v>
      </c>
      <c r="E57" s="259"/>
      <c r="F57" s="84">
        <f>$F$56</f>
        <v>885</v>
      </c>
      <c r="G57" s="259"/>
      <c r="H57" s="84">
        <f aca="true" t="shared" si="12" ref="H57:H66">+D57+F57</f>
        <v>1705</v>
      </c>
      <c r="I57" s="259"/>
      <c r="J57" s="84">
        <f>J56*2</f>
        <v>2386</v>
      </c>
      <c r="K57" s="259"/>
      <c r="L57" s="84">
        <f aca="true" t="shared" si="13" ref="L57:L66">F57</f>
        <v>885</v>
      </c>
      <c r="M57" s="259"/>
      <c r="N57" s="84">
        <f aca="true" t="shared" si="14" ref="N57:N66">+J57+L57</f>
        <v>3271</v>
      </c>
      <c r="O57" s="246"/>
    </row>
    <row r="58" spans="1:15" ht="12.75" customHeight="1">
      <c r="A58" s="245"/>
      <c r="B58" s="127" t="s">
        <v>51</v>
      </c>
      <c r="C58" s="260" t="s">
        <v>123</v>
      </c>
      <c r="D58" s="84">
        <f>3*D56</f>
        <v>1230</v>
      </c>
      <c r="E58" s="259"/>
      <c r="F58" s="84">
        <f aca="true" t="shared" si="15" ref="F58:F66">$F$56</f>
        <v>885</v>
      </c>
      <c r="G58" s="259"/>
      <c r="H58" s="84">
        <f t="shared" si="12"/>
        <v>2115</v>
      </c>
      <c r="I58" s="259"/>
      <c r="J58" s="84">
        <f>J56*3</f>
        <v>3579</v>
      </c>
      <c r="K58" s="259"/>
      <c r="L58" s="84">
        <f t="shared" si="13"/>
        <v>885</v>
      </c>
      <c r="M58" s="259"/>
      <c r="N58" s="84">
        <f t="shared" si="14"/>
        <v>4464</v>
      </c>
      <c r="O58" s="246"/>
    </row>
    <row r="59" spans="1:15" ht="12.75" customHeight="1">
      <c r="A59" s="245"/>
      <c r="B59" s="127" t="s">
        <v>52</v>
      </c>
      <c r="C59" s="260" t="s">
        <v>123</v>
      </c>
      <c r="D59" s="84">
        <f>4*D56</f>
        <v>1640</v>
      </c>
      <c r="E59" s="259"/>
      <c r="F59" s="84">
        <f t="shared" si="15"/>
        <v>885</v>
      </c>
      <c r="G59" s="259"/>
      <c r="H59" s="84">
        <f t="shared" si="12"/>
        <v>2525</v>
      </c>
      <c r="I59" s="259"/>
      <c r="J59" s="84">
        <f>J56*4</f>
        <v>4772</v>
      </c>
      <c r="K59" s="259"/>
      <c r="L59" s="84">
        <f t="shared" si="13"/>
        <v>885</v>
      </c>
      <c r="M59" s="259"/>
      <c r="N59" s="84">
        <f t="shared" si="14"/>
        <v>5657</v>
      </c>
      <c r="O59" s="246"/>
    </row>
    <row r="60" spans="1:15" ht="12.75" customHeight="1">
      <c r="A60" s="245"/>
      <c r="B60" s="127" t="s">
        <v>53</v>
      </c>
      <c r="C60" s="260" t="s">
        <v>123</v>
      </c>
      <c r="D60" s="84">
        <f>5*D56</f>
        <v>2050</v>
      </c>
      <c r="E60" s="259"/>
      <c r="F60" s="84">
        <f t="shared" si="15"/>
        <v>885</v>
      </c>
      <c r="G60" s="259"/>
      <c r="H60" s="84">
        <f t="shared" si="12"/>
        <v>2935</v>
      </c>
      <c r="I60" s="259"/>
      <c r="J60" s="84">
        <f>J56*5</f>
        <v>5965</v>
      </c>
      <c r="K60" s="259"/>
      <c r="L60" s="84">
        <f t="shared" si="13"/>
        <v>885</v>
      </c>
      <c r="M60" s="259"/>
      <c r="N60" s="84">
        <f t="shared" si="14"/>
        <v>6850</v>
      </c>
      <c r="O60" s="246"/>
    </row>
    <row r="61" spans="1:15" ht="12.75" customHeight="1">
      <c r="A61" s="245"/>
      <c r="B61" s="127" t="s">
        <v>54</v>
      </c>
      <c r="C61" s="260" t="s">
        <v>123</v>
      </c>
      <c r="D61" s="84">
        <f>6*D56</f>
        <v>2460</v>
      </c>
      <c r="E61" s="259"/>
      <c r="F61" s="84">
        <f t="shared" si="15"/>
        <v>885</v>
      </c>
      <c r="G61" s="259"/>
      <c r="H61" s="84">
        <f t="shared" si="12"/>
        <v>3345</v>
      </c>
      <c r="I61" s="259"/>
      <c r="J61" s="84">
        <f>J56*6</f>
        <v>7158</v>
      </c>
      <c r="K61" s="259"/>
      <c r="L61" s="84">
        <f t="shared" si="13"/>
        <v>885</v>
      </c>
      <c r="M61" s="259"/>
      <c r="N61" s="84">
        <f t="shared" si="14"/>
        <v>8043</v>
      </c>
      <c r="O61" s="246"/>
    </row>
    <row r="62" spans="1:15" ht="12.75" customHeight="1">
      <c r="A62" s="245"/>
      <c r="B62" s="127" t="s">
        <v>55</v>
      </c>
      <c r="C62" s="260" t="s">
        <v>123</v>
      </c>
      <c r="D62" s="84">
        <f>7*D56</f>
        <v>2870</v>
      </c>
      <c r="E62" s="259"/>
      <c r="F62" s="84">
        <f t="shared" si="15"/>
        <v>885</v>
      </c>
      <c r="G62" s="259"/>
      <c r="H62" s="84">
        <f t="shared" si="12"/>
        <v>3755</v>
      </c>
      <c r="I62" s="259"/>
      <c r="J62" s="84">
        <f>J56*7</f>
        <v>8351</v>
      </c>
      <c r="K62" s="259"/>
      <c r="L62" s="84">
        <f t="shared" si="13"/>
        <v>885</v>
      </c>
      <c r="M62" s="259"/>
      <c r="N62" s="84">
        <f t="shared" si="14"/>
        <v>9236</v>
      </c>
      <c r="O62" s="246"/>
    </row>
    <row r="63" spans="1:15" ht="12.75" customHeight="1">
      <c r="A63" s="245"/>
      <c r="B63" s="127" t="s">
        <v>56</v>
      </c>
      <c r="C63" s="260" t="s">
        <v>123</v>
      </c>
      <c r="D63" s="84">
        <f>8*D56</f>
        <v>3280</v>
      </c>
      <c r="E63" s="259"/>
      <c r="F63" s="84">
        <f t="shared" si="15"/>
        <v>885</v>
      </c>
      <c r="G63" s="259"/>
      <c r="H63" s="84">
        <f t="shared" si="12"/>
        <v>4165</v>
      </c>
      <c r="I63" s="259"/>
      <c r="J63" s="84">
        <f>J56*8</f>
        <v>9544</v>
      </c>
      <c r="K63" s="259"/>
      <c r="L63" s="84">
        <f t="shared" si="13"/>
        <v>885</v>
      </c>
      <c r="M63" s="259"/>
      <c r="N63" s="84">
        <f t="shared" si="14"/>
        <v>10429</v>
      </c>
      <c r="O63" s="246"/>
    </row>
    <row r="64" spans="1:15" ht="12.75" customHeight="1">
      <c r="A64" s="245"/>
      <c r="B64" s="127" t="s">
        <v>57</v>
      </c>
      <c r="C64" s="260" t="s">
        <v>123</v>
      </c>
      <c r="D64" s="84">
        <f>9*D56</f>
        <v>3690</v>
      </c>
      <c r="E64" s="259"/>
      <c r="F64" s="84">
        <f t="shared" si="15"/>
        <v>885</v>
      </c>
      <c r="G64" s="259"/>
      <c r="H64" s="84">
        <f t="shared" si="12"/>
        <v>4575</v>
      </c>
      <c r="I64" s="259"/>
      <c r="J64" s="84">
        <f>J56*9</f>
        <v>10737</v>
      </c>
      <c r="K64" s="259"/>
      <c r="L64" s="84">
        <f t="shared" si="13"/>
        <v>885</v>
      </c>
      <c r="M64" s="259"/>
      <c r="N64" s="84">
        <f t="shared" si="14"/>
        <v>11622</v>
      </c>
      <c r="O64" s="246"/>
    </row>
    <row r="65" spans="1:15" ht="12.75" customHeight="1">
      <c r="A65" s="245"/>
      <c r="B65" s="127" t="s">
        <v>58</v>
      </c>
      <c r="C65" s="260" t="s">
        <v>123</v>
      </c>
      <c r="D65" s="84">
        <f>10*D56</f>
        <v>4100</v>
      </c>
      <c r="E65" s="259"/>
      <c r="F65" s="84">
        <f t="shared" si="15"/>
        <v>885</v>
      </c>
      <c r="G65" s="259"/>
      <c r="H65" s="84">
        <f t="shared" si="12"/>
        <v>4985</v>
      </c>
      <c r="I65" s="259"/>
      <c r="J65" s="84">
        <f>J56*10</f>
        <v>11930</v>
      </c>
      <c r="K65" s="259"/>
      <c r="L65" s="84">
        <f t="shared" si="13"/>
        <v>885</v>
      </c>
      <c r="M65" s="259"/>
      <c r="N65" s="84">
        <f t="shared" si="14"/>
        <v>12815</v>
      </c>
      <c r="O65" s="246"/>
    </row>
    <row r="66" spans="1:15" ht="12.75" customHeight="1">
      <c r="A66" s="245"/>
      <c r="B66" s="127" t="s">
        <v>59</v>
      </c>
      <c r="C66" s="260" t="s">
        <v>123</v>
      </c>
      <c r="D66" s="84">
        <f>11*D56</f>
        <v>4510</v>
      </c>
      <c r="E66" s="259"/>
      <c r="F66" s="84">
        <f t="shared" si="15"/>
        <v>885</v>
      </c>
      <c r="G66" s="259"/>
      <c r="H66" s="84">
        <f t="shared" si="12"/>
        <v>5395</v>
      </c>
      <c r="I66" s="259"/>
      <c r="J66" s="84">
        <f>J56*11</f>
        <v>13123</v>
      </c>
      <c r="K66" s="259"/>
      <c r="L66" s="84">
        <f t="shared" si="13"/>
        <v>885</v>
      </c>
      <c r="M66" s="259"/>
      <c r="N66" s="84">
        <f t="shared" si="14"/>
        <v>14008</v>
      </c>
      <c r="O66" s="246"/>
    </row>
    <row r="67" spans="1:15" ht="6" customHeight="1">
      <c r="A67" s="245"/>
      <c r="B67" s="127"/>
      <c r="C67" s="260"/>
      <c r="D67" s="257"/>
      <c r="E67" s="258"/>
      <c r="F67" s="257"/>
      <c r="G67" s="258"/>
      <c r="H67" s="257"/>
      <c r="I67" s="258"/>
      <c r="J67" s="257"/>
      <c r="K67" s="258"/>
      <c r="L67" s="257"/>
      <c r="M67" s="258"/>
      <c r="N67" s="257"/>
      <c r="O67" s="256"/>
    </row>
    <row r="68" spans="1:15" ht="6" customHeight="1">
      <c r="A68" s="245"/>
      <c r="B68" s="127"/>
      <c r="C68" s="260"/>
      <c r="D68" s="84"/>
      <c r="E68" s="259"/>
      <c r="F68" s="84"/>
      <c r="G68" s="259"/>
      <c r="H68" s="84"/>
      <c r="I68" s="259"/>
      <c r="J68" s="84"/>
      <c r="K68" s="259"/>
      <c r="L68" s="84"/>
      <c r="M68" s="259"/>
      <c r="N68" s="84"/>
      <c r="O68" s="246"/>
    </row>
    <row r="69" spans="1:15" ht="12.75" customHeight="1">
      <c r="A69" s="245"/>
      <c r="B69" s="127" t="s">
        <v>137</v>
      </c>
      <c r="C69" s="246"/>
      <c r="D69" s="84"/>
      <c r="E69" s="259"/>
      <c r="F69" s="84"/>
      <c r="G69" s="259"/>
      <c r="H69" s="84"/>
      <c r="I69" s="259"/>
      <c r="J69" s="84"/>
      <c r="K69" s="259"/>
      <c r="L69" s="84"/>
      <c r="M69" s="259"/>
      <c r="N69" s="84"/>
      <c r="O69" s="246"/>
    </row>
    <row r="70" spans="1:15" ht="12.75" customHeight="1">
      <c r="A70" s="245"/>
      <c r="B70" s="127" t="s">
        <v>49</v>
      </c>
      <c r="C70" s="260" t="s">
        <v>123</v>
      </c>
      <c r="D70" s="84">
        <f>D15</f>
        <v>410</v>
      </c>
      <c r="E70" s="259"/>
      <c r="F70" s="84">
        <f aca="true" t="shared" si="16" ref="F70:F80">F15+500</f>
        <v>885</v>
      </c>
      <c r="G70" s="259"/>
      <c r="H70" s="84">
        <f>+D70+F70</f>
        <v>1295</v>
      </c>
      <c r="I70" s="259"/>
      <c r="J70" s="84">
        <f>J15</f>
        <v>1193</v>
      </c>
      <c r="K70" s="259"/>
      <c r="L70" s="84">
        <f>F70</f>
        <v>885</v>
      </c>
      <c r="M70" s="259"/>
      <c r="N70" s="84">
        <f>+J70+L70</f>
        <v>2078</v>
      </c>
      <c r="O70" s="246"/>
    </row>
    <row r="71" spans="1:15" ht="12.75" customHeight="1">
      <c r="A71" s="245"/>
      <c r="B71" s="127" t="s">
        <v>50</v>
      </c>
      <c r="C71" s="260" t="s">
        <v>123</v>
      </c>
      <c r="D71" s="84">
        <f>2*D70</f>
        <v>820</v>
      </c>
      <c r="E71" s="259"/>
      <c r="F71" s="84">
        <f t="shared" si="16"/>
        <v>885</v>
      </c>
      <c r="G71" s="259"/>
      <c r="H71" s="84">
        <f aca="true" t="shared" si="17" ref="H71:H80">+D71+F71</f>
        <v>1705</v>
      </c>
      <c r="I71" s="259"/>
      <c r="J71" s="84">
        <f>J70*2</f>
        <v>2386</v>
      </c>
      <c r="K71" s="259"/>
      <c r="L71" s="84">
        <f aca="true" t="shared" si="18" ref="L71:L80">F71</f>
        <v>885</v>
      </c>
      <c r="M71" s="259"/>
      <c r="N71" s="84">
        <f aca="true" t="shared" si="19" ref="N71:N80">+J71+L71</f>
        <v>3271</v>
      </c>
      <c r="O71" s="246"/>
    </row>
    <row r="72" spans="1:15" ht="12.75" customHeight="1">
      <c r="A72" s="245"/>
      <c r="B72" s="127" t="s">
        <v>51</v>
      </c>
      <c r="C72" s="260" t="s">
        <v>123</v>
      </c>
      <c r="D72" s="84">
        <f>3*D70</f>
        <v>1230</v>
      </c>
      <c r="E72" s="259"/>
      <c r="F72" s="84">
        <f t="shared" si="16"/>
        <v>885</v>
      </c>
      <c r="G72" s="259"/>
      <c r="H72" s="84">
        <f t="shared" si="17"/>
        <v>2115</v>
      </c>
      <c r="I72" s="259"/>
      <c r="J72" s="84">
        <f>J70*3</f>
        <v>3579</v>
      </c>
      <c r="K72" s="259"/>
      <c r="L72" s="84">
        <f t="shared" si="18"/>
        <v>885</v>
      </c>
      <c r="M72" s="259"/>
      <c r="N72" s="84">
        <f t="shared" si="19"/>
        <v>4464</v>
      </c>
      <c r="O72" s="246"/>
    </row>
    <row r="73" spans="1:15" ht="12.75" customHeight="1">
      <c r="A73" s="245"/>
      <c r="B73" s="127" t="s">
        <v>52</v>
      </c>
      <c r="C73" s="260" t="s">
        <v>123</v>
      </c>
      <c r="D73" s="84">
        <f>4*D70</f>
        <v>1640</v>
      </c>
      <c r="E73" s="259"/>
      <c r="F73" s="84">
        <f t="shared" si="16"/>
        <v>885</v>
      </c>
      <c r="G73" s="259"/>
      <c r="H73" s="84">
        <f t="shared" si="17"/>
        <v>2525</v>
      </c>
      <c r="I73" s="259"/>
      <c r="J73" s="84">
        <f>J70*4</f>
        <v>4772</v>
      </c>
      <c r="K73" s="259"/>
      <c r="L73" s="84">
        <f t="shared" si="18"/>
        <v>885</v>
      </c>
      <c r="M73" s="259"/>
      <c r="N73" s="84">
        <f t="shared" si="19"/>
        <v>5657</v>
      </c>
      <c r="O73" s="246"/>
    </row>
    <row r="74" spans="1:15" ht="12.75" customHeight="1">
      <c r="A74" s="245"/>
      <c r="B74" s="127" t="s">
        <v>53</v>
      </c>
      <c r="C74" s="260" t="s">
        <v>123</v>
      </c>
      <c r="D74" s="84">
        <f>5*D70</f>
        <v>2050</v>
      </c>
      <c r="E74" s="259"/>
      <c r="F74" s="84">
        <f t="shared" si="16"/>
        <v>885</v>
      </c>
      <c r="G74" s="259"/>
      <c r="H74" s="84">
        <f t="shared" si="17"/>
        <v>2935</v>
      </c>
      <c r="I74" s="259"/>
      <c r="J74" s="84">
        <f>J70*5</f>
        <v>5965</v>
      </c>
      <c r="K74" s="259"/>
      <c r="L74" s="84">
        <f t="shared" si="18"/>
        <v>885</v>
      </c>
      <c r="M74" s="259"/>
      <c r="N74" s="84">
        <f t="shared" si="19"/>
        <v>6850</v>
      </c>
      <c r="O74" s="246"/>
    </row>
    <row r="75" spans="1:15" ht="12.75" customHeight="1">
      <c r="A75" s="245"/>
      <c r="B75" s="127" t="s">
        <v>54</v>
      </c>
      <c r="C75" s="260" t="s">
        <v>123</v>
      </c>
      <c r="D75" s="84">
        <f>6*D70</f>
        <v>2460</v>
      </c>
      <c r="E75" s="259"/>
      <c r="F75" s="84">
        <f t="shared" si="16"/>
        <v>885</v>
      </c>
      <c r="G75" s="259"/>
      <c r="H75" s="84">
        <f t="shared" si="17"/>
        <v>3345</v>
      </c>
      <c r="I75" s="259"/>
      <c r="J75" s="84">
        <f>J70*6</f>
        <v>7158</v>
      </c>
      <c r="K75" s="259"/>
      <c r="L75" s="84">
        <f t="shared" si="18"/>
        <v>885</v>
      </c>
      <c r="M75" s="259"/>
      <c r="N75" s="84">
        <f t="shared" si="19"/>
        <v>8043</v>
      </c>
      <c r="O75" s="246"/>
    </row>
    <row r="76" spans="1:15" ht="12.75" customHeight="1">
      <c r="A76" s="245"/>
      <c r="B76" s="127" t="s">
        <v>55</v>
      </c>
      <c r="C76" s="260" t="s">
        <v>123</v>
      </c>
      <c r="D76" s="84">
        <f>7*D70</f>
        <v>2870</v>
      </c>
      <c r="E76" s="259"/>
      <c r="F76" s="84">
        <f t="shared" si="16"/>
        <v>885</v>
      </c>
      <c r="G76" s="259"/>
      <c r="H76" s="84">
        <f t="shared" si="17"/>
        <v>3755</v>
      </c>
      <c r="I76" s="259"/>
      <c r="J76" s="84">
        <f>J70*7</f>
        <v>8351</v>
      </c>
      <c r="K76" s="259"/>
      <c r="L76" s="84">
        <f t="shared" si="18"/>
        <v>885</v>
      </c>
      <c r="M76" s="259"/>
      <c r="N76" s="84">
        <f t="shared" si="19"/>
        <v>9236</v>
      </c>
      <c r="O76" s="246"/>
    </row>
    <row r="77" spans="1:15" ht="12.75" customHeight="1">
      <c r="A77" s="245"/>
      <c r="B77" s="127" t="s">
        <v>56</v>
      </c>
      <c r="C77" s="260" t="s">
        <v>123</v>
      </c>
      <c r="D77" s="84">
        <f>8*D70</f>
        <v>3280</v>
      </c>
      <c r="E77" s="259"/>
      <c r="F77" s="84">
        <f t="shared" si="16"/>
        <v>885</v>
      </c>
      <c r="G77" s="259"/>
      <c r="H77" s="84">
        <f t="shared" si="17"/>
        <v>4165</v>
      </c>
      <c r="I77" s="259"/>
      <c r="J77" s="84">
        <f>J70*8</f>
        <v>9544</v>
      </c>
      <c r="K77" s="259"/>
      <c r="L77" s="84">
        <f t="shared" si="18"/>
        <v>885</v>
      </c>
      <c r="M77" s="259"/>
      <c r="N77" s="84">
        <f t="shared" si="19"/>
        <v>10429</v>
      </c>
      <c r="O77" s="246"/>
    </row>
    <row r="78" spans="1:15" ht="12.75" customHeight="1">
      <c r="A78" s="245"/>
      <c r="B78" s="127" t="s">
        <v>57</v>
      </c>
      <c r="C78" s="260" t="s">
        <v>123</v>
      </c>
      <c r="D78" s="84">
        <f>9*D70</f>
        <v>3690</v>
      </c>
      <c r="E78" s="259"/>
      <c r="F78" s="84">
        <f t="shared" si="16"/>
        <v>885</v>
      </c>
      <c r="G78" s="259"/>
      <c r="H78" s="84">
        <f t="shared" si="17"/>
        <v>4575</v>
      </c>
      <c r="I78" s="259"/>
      <c r="J78" s="84">
        <f>J70*9</f>
        <v>10737</v>
      </c>
      <c r="K78" s="259"/>
      <c r="L78" s="84">
        <f t="shared" si="18"/>
        <v>885</v>
      </c>
      <c r="M78" s="259"/>
      <c r="N78" s="84">
        <f t="shared" si="19"/>
        <v>11622</v>
      </c>
      <c r="O78" s="246"/>
    </row>
    <row r="79" spans="1:15" ht="12.75" customHeight="1">
      <c r="A79" s="245"/>
      <c r="B79" s="127" t="s">
        <v>58</v>
      </c>
      <c r="C79" s="260" t="s">
        <v>123</v>
      </c>
      <c r="D79" s="84">
        <f>10*D70</f>
        <v>4100</v>
      </c>
      <c r="E79" s="259"/>
      <c r="F79" s="84">
        <f t="shared" si="16"/>
        <v>885</v>
      </c>
      <c r="G79" s="259"/>
      <c r="H79" s="84">
        <f t="shared" si="17"/>
        <v>4985</v>
      </c>
      <c r="I79" s="259"/>
      <c r="J79" s="84">
        <f>J70*10</f>
        <v>11930</v>
      </c>
      <c r="K79" s="259"/>
      <c r="L79" s="84">
        <f t="shared" si="18"/>
        <v>885</v>
      </c>
      <c r="M79" s="259"/>
      <c r="N79" s="84">
        <f t="shared" si="19"/>
        <v>12815</v>
      </c>
      <c r="O79" s="246"/>
    </row>
    <row r="80" spans="1:15" ht="12.75" customHeight="1">
      <c r="A80" s="245"/>
      <c r="B80" s="127" t="s">
        <v>59</v>
      </c>
      <c r="C80" s="260" t="s">
        <v>123</v>
      </c>
      <c r="D80" s="84">
        <f>11*D70</f>
        <v>4510</v>
      </c>
      <c r="E80" s="259"/>
      <c r="F80" s="84">
        <f t="shared" si="16"/>
        <v>885</v>
      </c>
      <c r="G80" s="259"/>
      <c r="H80" s="84">
        <f t="shared" si="17"/>
        <v>5395</v>
      </c>
      <c r="I80" s="259"/>
      <c r="J80" s="84">
        <f>J70*11</f>
        <v>13123</v>
      </c>
      <c r="K80" s="259"/>
      <c r="L80" s="84">
        <f t="shared" si="18"/>
        <v>885</v>
      </c>
      <c r="M80" s="259"/>
      <c r="N80" s="84">
        <f t="shared" si="19"/>
        <v>14008</v>
      </c>
      <c r="O80" s="246"/>
    </row>
    <row r="81" spans="1:15" ht="6" customHeight="1">
      <c r="A81" s="245"/>
      <c r="B81" s="127"/>
      <c r="C81" s="260" t="s">
        <v>123</v>
      </c>
      <c r="D81" s="84"/>
      <c r="E81" s="259"/>
      <c r="F81" s="84"/>
      <c r="G81" s="259"/>
      <c r="H81" s="84"/>
      <c r="I81" s="259"/>
      <c r="J81" s="84"/>
      <c r="K81" s="259"/>
      <c r="L81" s="84"/>
      <c r="M81" s="259"/>
      <c r="N81" s="84"/>
      <c r="O81" s="246"/>
    </row>
    <row r="82" spans="1:15" ht="6" customHeight="1">
      <c r="A82" s="245"/>
      <c r="B82" s="127"/>
      <c r="C82" s="246"/>
      <c r="D82" s="84"/>
      <c r="E82" s="259"/>
      <c r="F82" s="84"/>
      <c r="G82" s="259"/>
      <c r="H82" s="84"/>
      <c r="I82" s="259"/>
      <c r="J82" s="84"/>
      <c r="K82" s="259"/>
      <c r="L82" s="84"/>
      <c r="M82" s="259"/>
      <c r="N82" s="84"/>
      <c r="O82" s="246"/>
    </row>
    <row r="83" spans="1:15" ht="12.75">
      <c r="A83" s="245"/>
      <c r="B83" s="127" t="s">
        <v>138</v>
      </c>
      <c r="C83" s="246"/>
      <c r="D83" s="84"/>
      <c r="E83" s="259"/>
      <c r="F83" s="84"/>
      <c r="G83" s="259"/>
      <c r="H83" s="84"/>
      <c r="I83" s="259"/>
      <c r="J83" s="84"/>
      <c r="K83" s="259"/>
      <c r="L83" s="84"/>
      <c r="M83" s="259"/>
      <c r="N83" s="84"/>
      <c r="O83" s="246"/>
    </row>
    <row r="84" spans="1:15" ht="12.75">
      <c r="A84" s="245"/>
      <c r="B84" s="127" t="s">
        <v>49</v>
      </c>
      <c r="C84" s="246" t="s">
        <v>19</v>
      </c>
      <c r="D84" s="84">
        <f>D15</f>
        <v>410</v>
      </c>
      <c r="E84" s="259"/>
      <c r="F84" s="84">
        <f aca="true" t="shared" si="20" ref="F84:F94">+F15+1000</f>
        <v>1385</v>
      </c>
      <c r="G84" s="259"/>
      <c r="H84" s="84">
        <f aca="true" t="shared" si="21" ref="H84:H94">+D84+F84</f>
        <v>1795</v>
      </c>
      <c r="I84" s="259"/>
      <c r="J84" s="84">
        <f>J15</f>
        <v>1193</v>
      </c>
      <c r="K84" s="259"/>
      <c r="L84" s="84">
        <f aca="true" t="shared" si="22" ref="L84:L94">F84</f>
        <v>1385</v>
      </c>
      <c r="M84" s="259"/>
      <c r="N84" s="84">
        <f aca="true" t="shared" si="23" ref="N84:N94">+J84+L84</f>
        <v>2578</v>
      </c>
      <c r="O84" s="246"/>
    </row>
    <row r="85" spans="1:15" ht="12.75">
      <c r="A85" s="245"/>
      <c r="B85" s="127" t="s">
        <v>50</v>
      </c>
      <c r="C85" s="246" t="s">
        <v>19</v>
      </c>
      <c r="D85" s="84">
        <f>D84*2</f>
        <v>820</v>
      </c>
      <c r="E85" s="259"/>
      <c r="F85" s="84">
        <f t="shared" si="20"/>
        <v>1385</v>
      </c>
      <c r="G85" s="259"/>
      <c r="H85" s="84">
        <f t="shared" si="21"/>
        <v>2205</v>
      </c>
      <c r="I85" s="259"/>
      <c r="J85" s="84">
        <f>J84*2</f>
        <v>2386</v>
      </c>
      <c r="K85" s="259"/>
      <c r="L85" s="84">
        <f t="shared" si="22"/>
        <v>1385</v>
      </c>
      <c r="M85" s="259"/>
      <c r="N85" s="84">
        <f t="shared" si="23"/>
        <v>3771</v>
      </c>
      <c r="O85" s="246"/>
    </row>
    <row r="86" spans="1:15" ht="12.75">
      <c r="A86" s="245"/>
      <c r="B86" s="127" t="s">
        <v>51</v>
      </c>
      <c r="C86" s="246" t="s">
        <v>19</v>
      </c>
      <c r="D86" s="84">
        <f>D84*3</f>
        <v>1230</v>
      </c>
      <c r="E86" s="259"/>
      <c r="F86" s="84">
        <f t="shared" si="20"/>
        <v>1385</v>
      </c>
      <c r="G86" s="259"/>
      <c r="H86" s="84">
        <f t="shared" si="21"/>
        <v>2615</v>
      </c>
      <c r="I86" s="259"/>
      <c r="J86" s="84">
        <f>J84*3</f>
        <v>3579</v>
      </c>
      <c r="K86" s="259"/>
      <c r="L86" s="84">
        <f t="shared" si="22"/>
        <v>1385</v>
      </c>
      <c r="M86" s="259"/>
      <c r="N86" s="84">
        <f t="shared" si="23"/>
        <v>4964</v>
      </c>
      <c r="O86" s="246"/>
    </row>
    <row r="87" spans="1:15" ht="12.75">
      <c r="A87" s="245"/>
      <c r="B87" s="127" t="s">
        <v>52</v>
      </c>
      <c r="C87" s="246" t="s">
        <v>19</v>
      </c>
      <c r="D87" s="84">
        <f>D84*4</f>
        <v>1640</v>
      </c>
      <c r="E87" s="259"/>
      <c r="F87" s="84">
        <f t="shared" si="20"/>
        <v>1385</v>
      </c>
      <c r="G87" s="259"/>
      <c r="H87" s="84">
        <f t="shared" si="21"/>
        <v>3025</v>
      </c>
      <c r="I87" s="259"/>
      <c r="J87" s="84">
        <f>J84*4</f>
        <v>4772</v>
      </c>
      <c r="K87" s="259"/>
      <c r="L87" s="84">
        <f t="shared" si="22"/>
        <v>1385</v>
      </c>
      <c r="M87" s="259"/>
      <c r="N87" s="84">
        <f t="shared" si="23"/>
        <v>6157</v>
      </c>
      <c r="O87" s="246"/>
    </row>
    <row r="88" spans="1:15" ht="12.75">
      <c r="A88" s="245"/>
      <c r="B88" s="127" t="s">
        <v>53</v>
      </c>
      <c r="C88" s="246" t="s">
        <v>19</v>
      </c>
      <c r="D88" s="84">
        <f>D84*5</f>
        <v>2050</v>
      </c>
      <c r="E88" s="259"/>
      <c r="F88" s="84">
        <f t="shared" si="20"/>
        <v>1385</v>
      </c>
      <c r="G88" s="259"/>
      <c r="H88" s="84">
        <f t="shared" si="21"/>
        <v>3435</v>
      </c>
      <c r="I88" s="259"/>
      <c r="J88" s="84">
        <f>J84*5</f>
        <v>5965</v>
      </c>
      <c r="K88" s="259"/>
      <c r="L88" s="84">
        <f t="shared" si="22"/>
        <v>1385</v>
      </c>
      <c r="M88" s="259"/>
      <c r="N88" s="84">
        <f t="shared" si="23"/>
        <v>7350</v>
      </c>
      <c r="O88" s="246"/>
    </row>
    <row r="89" spans="1:15" ht="12.75">
      <c r="A89" s="245"/>
      <c r="B89" s="127" t="s">
        <v>54</v>
      </c>
      <c r="C89" s="246" t="s">
        <v>19</v>
      </c>
      <c r="D89" s="84">
        <f>D84*6</f>
        <v>2460</v>
      </c>
      <c r="E89" s="259"/>
      <c r="F89" s="84">
        <f t="shared" si="20"/>
        <v>1385</v>
      </c>
      <c r="G89" s="259"/>
      <c r="H89" s="84">
        <f t="shared" si="21"/>
        <v>3845</v>
      </c>
      <c r="I89" s="259"/>
      <c r="J89" s="84">
        <f>J84*6</f>
        <v>7158</v>
      </c>
      <c r="K89" s="259"/>
      <c r="L89" s="84">
        <f t="shared" si="22"/>
        <v>1385</v>
      </c>
      <c r="M89" s="259"/>
      <c r="N89" s="84">
        <f t="shared" si="23"/>
        <v>8543</v>
      </c>
      <c r="O89" s="246"/>
    </row>
    <row r="90" spans="1:15" ht="12.75">
      <c r="A90" s="245"/>
      <c r="B90" s="127" t="s">
        <v>55</v>
      </c>
      <c r="C90" s="246" t="s">
        <v>19</v>
      </c>
      <c r="D90" s="84">
        <f>D84*7</f>
        <v>2870</v>
      </c>
      <c r="E90" s="259"/>
      <c r="F90" s="84">
        <f t="shared" si="20"/>
        <v>1385</v>
      </c>
      <c r="G90" s="259"/>
      <c r="H90" s="84">
        <f t="shared" si="21"/>
        <v>4255</v>
      </c>
      <c r="I90" s="259"/>
      <c r="J90" s="84">
        <f>J84*7</f>
        <v>8351</v>
      </c>
      <c r="K90" s="259"/>
      <c r="L90" s="84">
        <f t="shared" si="22"/>
        <v>1385</v>
      </c>
      <c r="M90" s="259"/>
      <c r="N90" s="84">
        <f t="shared" si="23"/>
        <v>9736</v>
      </c>
      <c r="O90" s="246"/>
    </row>
    <row r="91" spans="1:15" ht="12.75">
      <c r="A91" s="245"/>
      <c r="B91" s="127" t="s">
        <v>56</v>
      </c>
      <c r="C91" s="246" t="s">
        <v>19</v>
      </c>
      <c r="D91" s="84">
        <f>D84*8</f>
        <v>3280</v>
      </c>
      <c r="E91" s="259"/>
      <c r="F91" s="84">
        <f t="shared" si="20"/>
        <v>1385</v>
      </c>
      <c r="G91" s="259"/>
      <c r="H91" s="84">
        <f t="shared" si="21"/>
        <v>4665</v>
      </c>
      <c r="I91" s="259"/>
      <c r="J91" s="84">
        <f>J84*8</f>
        <v>9544</v>
      </c>
      <c r="K91" s="259"/>
      <c r="L91" s="84">
        <f t="shared" si="22"/>
        <v>1385</v>
      </c>
      <c r="M91" s="259"/>
      <c r="N91" s="84">
        <f t="shared" si="23"/>
        <v>10929</v>
      </c>
      <c r="O91" s="246"/>
    </row>
    <row r="92" spans="1:15" ht="12.75">
      <c r="A92" s="245"/>
      <c r="B92" s="127" t="s">
        <v>57</v>
      </c>
      <c r="C92" s="246" t="s">
        <v>19</v>
      </c>
      <c r="D92" s="84">
        <f>D84*9</f>
        <v>3690</v>
      </c>
      <c r="E92" s="259"/>
      <c r="F92" s="84">
        <f t="shared" si="20"/>
        <v>1385</v>
      </c>
      <c r="G92" s="259"/>
      <c r="H92" s="84">
        <f t="shared" si="21"/>
        <v>5075</v>
      </c>
      <c r="I92" s="259"/>
      <c r="J92" s="84">
        <f>J84*9</f>
        <v>10737</v>
      </c>
      <c r="K92" s="259"/>
      <c r="L92" s="84">
        <f t="shared" si="22"/>
        <v>1385</v>
      </c>
      <c r="M92" s="259"/>
      <c r="N92" s="84">
        <f t="shared" si="23"/>
        <v>12122</v>
      </c>
      <c r="O92" s="246"/>
    </row>
    <row r="93" spans="1:15" ht="12.75">
      <c r="A93" s="245"/>
      <c r="B93" s="127" t="s">
        <v>58</v>
      </c>
      <c r="C93" s="246" t="s">
        <v>19</v>
      </c>
      <c r="D93" s="84">
        <f>D84*10</f>
        <v>4100</v>
      </c>
      <c r="E93" s="259"/>
      <c r="F93" s="84">
        <f t="shared" si="20"/>
        <v>1385</v>
      </c>
      <c r="G93" s="259"/>
      <c r="H93" s="84">
        <f t="shared" si="21"/>
        <v>5485</v>
      </c>
      <c r="I93" s="259"/>
      <c r="J93" s="84">
        <f>J84*10</f>
        <v>11930</v>
      </c>
      <c r="K93" s="259"/>
      <c r="L93" s="84">
        <f t="shared" si="22"/>
        <v>1385</v>
      </c>
      <c r="M93" s="259"/>
      <c r="N93" s="84">
        <f t="shared" si="23"/>
        <v>13315</v>
      </c>
      <c r="O93" s="246"/>
    </row>
    <row r="94" spans="1:15" ht="13.5" customHeight="1">
      <c r="A94" s="245"/>
      <c r="B94" s="127" t="s">
        <v>59</v>
      </c>
      <c r="C94" s="246" t="s">
        <v>19</v>
      </c>
      <c r="D94" s="84">
        <f>D84*11</f>
        <v>4510</v>
      </c>
      <c r="E94" s="259"/>
      <c r="F94" s="84">
        <f t="shared" si="20"/>
        <v>1385</v>
      </c>
      <c r="G94" s="259"/>
      <c r="H94" s="84">
        <f t="shared" si="21"/>
        <v>5895</v>
      </c>
      <c r="I94" s="259"/>
      <c r="J94" s="84">
        <f>J84*11</f>
        <v>13123</v>
      </c>
      <c r="K94" s="259"/>
      <c r="L94" s="84">
        <f t="shared" si="22"/>
        <v>1385</v>
      </c>
      <c r="M94" s="259"/>
      <c r="N94" s="84">
        <f t="shared" si="23"/>
        <v>14508</v>
      </c>
      <c r="O94" s="246"/>
    </row>
    <row r="95" spans="1:15" ht="6" customHeight="1">
      <c r="A95" s="245"/>
      <c r="B95" s="127"/>
      <c r="C95" s="246"/>
      <c r="D95" s="257"/>
      <c r="E95" s="258"/>
      <c r="F95" s="257"/>
      <c r="G95" s="258"/>
      <c r="H95" s="257"/>
      <c r="I95" s="258"/>
      <c r="J95" s="257"/>
      <c r="K95" s="258"/>
      <c r="L95" s="257"/>
      <c r="M95" s="258"/>
      <c r="N95" s="257"/>
      <c r="O95" s="256"/>
    </row>
    <row r="96" spans="1:15" ht="6" customHeight="1">
      <c r="A96" s="245"/>
      <c r="B96" s="127"/>
      <c r="C96" s="246"/>
      <c r="D96" s="84"/>
      <c r="E96" s="259"/>
      <c r="F96" s="84"/>
      <c r="G96" s="259"/>
      <c r="H96" s="84"/>
      <c r="I96" s="259"/>
      <c r="J96" s="84"/>
      <c r="K96" s="259"/>
      <c r="L96" s="84"/>
      <c r="M96" s="259"/>
      <c r="N96" s="84"/>
      <c r="O96" s="246"/>
    </row>
    <row r="97" spans="1:15" ht="12.75" customHeight="1">
      <c r="A97" s="245"/>
      <c r="B97" s="127" t="s">
        <v>139</v>
      </c>
      <c r="C97" s="246"/>
      <c r="D97" s="84"/>
      <c r="E97" s="259"/>
      <c r="F97" s="84"/>
      <c r="G97" s="259"/>
      <c r="H97" s="84"/>
      <c r="I97" s="259"/>
      <c r="J97" s="84"/>
      <c r="K97" s="259"/>
      <c r="L97" s="84"/>
      <c r="M97" s="259"/>
      <c r="N97" s="84"/>
      <c r="O97" s="246"/>
    </row>
    <row r="98" spans="1:15" ht="12.75" customHeight="1">
      <c r="A98" s="245"/>
      <c r="B98" s="127" t="s">
        <v>49</v>
      </c>
      <c r="C98" s="260" t="s">
        <v>123</v>
      </c>
      <c r="D98" s="84">
        <f>D29</f>
        <v>552</v>
      </c>
      <c r="E98" s="259"/>
      <c r="F98" s="84">
        <v>900</v>
      </c>
      <c r="G98" s="259"/>
      <c r="H98" s="84">
        <f>+D98+F98</f>
        <v>1452</v>
      </c>
      <c r="I98" s="259"/>
      <c r="J98" s="84">
        <f>J29</f>
        <v>1334</v>
      </c>
      <c r="K98" s="259"/>
      <c r="L98" s="84">
        <f>F98</f>
        <v>900</v>
      </c>
      <c r="M98" s="259"/>
      <c r="N98" s="84">
        <f>+J98+L98</f>
        <v>2234</v>
      </c>
      <c r="O98" s="246"/>
    </row>
    <row r="99" spans="1:15" ht="12.75" customHeight="1">
      <c r="A99" s="245"/>
      <c r="B99" s="127" t="s">
        <v>50</v>
      </c>
      <c r="C99" s="260" t="s">
        <v>123</v>
      </c>
      <c r="D99" s="84">
        <f>2*D98</f>
        <v>1104</v>
      </c>
      <c r="E99" s="259"/>
      <c r="F99" s="84">
        <f>$F$98</f>
        <v>900</v>
      </c>
      <c r="G99" s="259"/>
      <c r="H99" s="84">
        <f aca="true" t="shared" si="24" ref="H99:H108">+D99+F99</f>
        <v>2004</v>
      </c>
      <c r="I99" s="259"/>
      <c r="J99" s="84">
        <f>J98*2</f>
        <v>2668</v>
      </c>
      <c r="K99" s="259"/>
      <c r="L99" s="84">
        <f aca="true" t="shared" si="25" ref="L99:L108">F99</f>
        <v>900</v>
      </c>
      <c r="M99" s="259"/>
      <c r="N99" s="84">
        <f aca="true" t="shared" si="26" ref="N99:N108">+J99+L99</f>
        <v>3568</v>
      </c>
      <c r="O99" s="246"/>
    </row>
    <row r="100" spans="1:15" ht="12.75" customHeight="1">
      <c r="A100" s="245"/>
      <c r="B100" s="127" t="s">
        <v>51</v>
      </c>
      <c r="C100" s="260" t="s">
        <v>123</v>
      </c>
      <c r="D100" s="84">
        <f>3*D98</f>
        <v>1656</v>
      </c>
      <c r="E100" s="259"/>
      <c r="F100" s="84">
        <f aca="true" t="shared" si="27" ref="F100:F108">$F$98</f>
        <v>900</v>
      </c>
      <c r="G100" s="259"/>
      <c r="H100" s="84">
        <f t="shared" si="24"/>
        <v>2556</v>
      </c>
      <c r="I100" s="259"/>
      <c r="J100" s="84">
        <f>J98*3</f>
        <v>4002</v>
      </c>
      <c r="K100" s="259"/>
      <c r="L100" s="84">
        <f t="shared" si="25"/>
        <v>900</v>
      </c>
      <c r="M100" s="259"/>
      <c r="N100" s="84">
        <f t="shared" si="26"/>
        <v>4902</v>
      </c>
      <c r="O100" s="246"/>
    </row>
    <row r="101" spans="1:15" ht="12.75" customHeight="1">
      <c r="A101" s="245"/>
      <c r="B101" s="127" t="s">
        <v>52</v>
      </c>
      <c r="C101" s="260" t="s">
        <v>123</v>
      </c>
      <c r="D101" s="84">
        <f>4*D98</f>
        <v>2208</v>
      </c>
      <c r="E101" s="259"/>
      <c r="F101" s="84">
        <f t="shared" si="27"/>
        <v>900</v>
      </c>
      <c r="G101" s="259"/>
      <c r="H101" s="84">
        <f t="shared" si="24"/>
        <v>3108</v>
      </c>
      <c r="I101" s="259"/>
      <c r="J101" s="84">
        <f>J98*4</f>
        <v>5336</v>
      </c>
      <c r="K101" s="259"/>
      <c r="L101" s="84">
        <f t="shared" si="25"/>
        <v>900</v>
      </c>
      <c r="M101" s="259"/>
      <c r="N101" s="84">
        <f t="shared" si="26"/>
        <v>6236</v>
      </c>
      <c r="O101" s="246"/>
    </row>
    <row r="102" spans="1:15" ht="12.75" customHeight="1">
      <c r="A102" s="245"/>
      <c r="B102" s="127" t="s">
        <v>53</v>
      </c>
      <c r="C102" s="260" t="s">
        <v>123</v>
      </c>
      <c r="D102" s="84">
        <f>5*D98</f>
        <v>2760</v>
      </c>
      <c r="E102" s="259"/>
      <c r="F102" s="84">
        <f t="shared" si="27"/>
        <v>900</v>
      </c>
      <c r="G102" s="259"/>
      <c r="H102" s="84">
        <f t="shared" si="24"/>
        <v>3660</v>
      </c>
      <c r="I102" s="259"/>
      <c r="J102" s="84">
        <f>J98*5</f>
        <v>6670</v>
      </c>
      <c r="K102" s="259"/>
      <c r="L102" s="84">
        <f t="shared" si="25"/>
        <v>900</v>
      </c>
      <c r="M102" s="259"/>
      <c r="N102" s="84">
        <f t="shared" si="26"/>
        <v>7570</v>
      </c>
      <c r="O102" s="246"/>
    </row>
    <row r="103" spans="1:15" ht="12.75" customHeight="1">
      <c r="A103" s="245"/>
      <c r="B103" s="127" t="s">
        <v>54</v>
      </c>
      <c r="C103" s="260" t="s">
        <v>123</v>
      </c>
      <c r="D103" s="84">
        <f>6*D98</f>
        <v>3312</v>
      </c>
      <c r="E103" s="259"/>
      <c r="F103" s="84">
        <f t="shared" si="27"/>
        <v>900</v>
      </c>
      <c r="G103" s="259"/>
      <c r="H103" s="84">
        <f t="shared" si="24"/>
        <v>4212</v>
      </c>
      <c r="I103" s="259"/>
      <c r="J103" s="84">
        <f>J98*6</f>
        <v>8004</v>
      </c>
      <c r="K103" s="259"/>
      <c r="L103" s="84">
        <f t="shared" si="25"/>
        <v>900</v>
      </c>
      <c r="M103" s="259"/>
      <c r="N103" s="84">
        <f t="shared" si="26"/>
        <v>8904</v>
      </c>
      <c r="O103" s="246"/>
    </row>
    <row r="104" spans="1:15" ht="12.75" customHeight="1">
      <c r="A104" s="245"/>
      <c r="B104" s="127" t="s">
        <v>55</v>
      </c>
      <c r="C104" s="260" t="s">
        <v>123</v>
      </c>
      <c r="D104" s="84">
        <f>7*D98</f>
        <v>3864</v>
      </c>
      <c r="E104" s="259"/>
      <c r="F104" s="84">
        <f t="shared" si="27"/>
        <v>900</v>
      </c>
      <c r="G104" s="259"/>
      <c r="H104" s="84">
        <f t="shared" si="24"/>
        <v>4764</v>
      </c>
      <c r="I104" s="259"/>
      <c r="J104" s="84">
        <f>J98*7</f>
        <v>9338</v>
      </c>
      <c r="K104" s="259"/>
      <c r="L104" s="84">
        <f t="shared" si="25"/>
        <v>900</v>
      </c>
      <c r="M104" s="259"/>
      <c r="N104" s="84">
        <f t="shared" si="26"/>
        <v>10238</v>
      </c>
      <c r="O104" s="246"/>
    </row>
    <row r="105" spans="1:15" ht="12.75" customHeight="1">
      <c r="A105" s="245"/>
      <c r="B105" s="127" t="s">
        <v>56</v>
      </c>
      <c r="C105" s="260" t="s">
        <v>123</v>
      </c>
      <c r="D105" s="84">
        <f>8*D98</f>
        <v>4416</v>
      </c>
      <c r="E105" s="259"/>
      <c r="F105" s="84">
        <f t="shared" si="27"/>
        <v>900</v>
      </c>
      <c r="G105" s="259"/>
      <c r="H105" s="84">
        <f t="shared" si="24"/>
        <v>5316</v>
      </c>
      <c r="I105" s="259"/>
      <c r="J105" s="84">
        <f>J98*8</f>
        <v>10672</v>
      </c>
      <c r="K105" s="259"/>
      <c r="L105" s="84">
        <f t="shared" si="25"/>
        <v>900</v>
      </c>
      <c r="M105" s="259"/>
      <c r="N105" s="84">
        <f t="shared" si="26"/>
        <v>11572</v>
      </c>
      <c r="O105" s="246"/>
    </row>
    <row r="106" spans="1:15" ht="12.75" customHeight="1">
      <c r="A106" s="245"/>
      <c r="B106" s="127" t="s">
        <v>57</v>
      </c>
      <c r="C106" s="260" t="s">
        <v>123</v>
      </c>
      <c r="D106" s="84">
        <f>9*D98</f>
        <v>4968</v>
      </c>
      <c r="E106" s="259"/>
      <c r="F106" s="84">
        <f t="shared" si="27"/>
        <v>900</v>
      </c>
      <c r="G106" s="259"/>
      <c r="H106" s="84">
        <f t="shared" si="24"/>
        <v>5868</v>
      </c>
      <c r="I106" s="259"/>
      <c r="J106" s="84">
        <f>J98*9</f>
        <v>12006</v>
      </c>
      <c r="K106" s="259"/>
      <c r="L106" s="84">
        <f t="shared" si="25"/>
        <v>900</v>
      </c>
      <c r="M106" s="259"/>
      <c r="N106" s="84">
        <f t="shared" si="26"/>
        <v>12906</v>
      </c>
      <c r="O106" s="246"/>
    </row>
    <row r="107" spans="1:15" ht="12.75" customHeight="1">
      <c r="A107" s="245"/>
      <c r="B107" s="127" t="s">
        <v>58</v>
      </c>
      <c r="C107" s="260" t="s">
        <v>123</v>
      </c>
      <c r="D107" s="84">
        <f>10*D98</f>
        <v>5520</v>
      </c>
      <c r="E107" s="259"/>
      <c r="F107" s="84">
        <f t="shared" si="27"/>
        <v>900</v>
      </c>
      <c r="G107" s="259"/>
      <c r="H107" s="84">
        <f t="shared" si="24"/>
        <v>6420</v>
      </c>
      <c r="I107" s="259"/>
      <c r="J107" s="84">
        <f>J98*10</f>
        <v>13340</v>
      </c>
      <c r="K107" s="259"/>
      <c r="L107" s="84">
        <f t="shared" si="25"/>
        <v>900</v>
      </c>
      <c r="M107" s="259"/>
      <c r="N107" s="84">
        <f t="shared" si="26"/>
        <v>14240</v>
      </c>
      <c r="O107" s="246"/>
    </row>
    <row r="108" spans="1:15" ht="12.75" customHeight="1">
      <c r="A108" s="245"/>
      <c r="B108" s="127" t="s">
        <v>59</v>
      </c>
      <c r="C108" s="260" t="s">
        <v>123</v>
      </c>
      <c r="D108" s="84">
        <f>11*D98</f>
        <v>6072</v>
      </c>
      <c r="E108" s="259"/>
      <c r="F108" s="84">
        <f t="shared" si="27"/>
        <v>900</v>
      </c>
      <c r="G108" s="259"/>
      <c r="H108" s="84">
        <f t="shared" si="24"/>
        <v>6972</v>
      </c>
      <c r="I108" s="259"/>
      <c r="J108" s="84">
        <f>J98*11</f>
        <v>14674</v>
      </c>
      <c r="K108" s="259"/>
      <c r="L108" s="84">
        <f t="shared" si="25"/>
        <v>900</v>
      </c>
      <c r="M108" s="259"/>
      <c r="N108" s="84">
        <f t="shared" si="26"/>
        <v>15574</v>
      </c>
      <c r="O108" s="246"/>
    </row>
    <row r="109" spans="1:15" ht="6" customHeight="1">
      <c r="A109" s="245"/>
      <c r="B109" s="127"/>
      <c r="C109" s="246"/>
      <c r="D109" s="257"/>
      <c r="E109" s="258"/>
      <c r="F109" s="257"/>
      <c r="G109" s="258"/>
      <c r="H109" s="257"/>
      <c r="I109" s="258"/>
      <c r="J109" s="257"/>
      <c r="K109" s="258"/>
      <c r="L109" s="257"/>
      <c r="M109" s="258"/>
      <c r="N109" s="257"/>
      <c r="O109" s="256"/>
    </row>
    <row r="110" spans="1:15" ht="6" customHeight="1">
      <c r="A110" s="245"/>
      <c r="B110" s="127"/>
      <c r="C110" s="246"/>
      <c r="D110" s="84"/>
      <c r="E110" s="259"/>
      <c r="F110" s="84"/>
      <c r="G110" s="259"/>
      <c r="H110" s="84"/>
      <c r="I110" s="259"/>
      <c r="J110" s="84"/>
      <c r="K110" s="259"/>
      <c r="L110" s="84"/>
      <c r="M110" s="259"/>
      <c r="N110" s="84"/>
      <c r="O110" s="246"/>
    </row>
    <row r="111" spans="1:15" ht="12.75">
      <c r="A111" s="245"/>
      <c r="B111" s="127" t="s">
        <v>140</v>
      </c>
      <c r="C111" s="246"/>
      <c r="D111" s="84"/>
      <c r="E111" s="259"/>
      <c r="F111" s="84"/>
      <c r="G111" s="259"/>
      <c r="H111" s="84"/>
      <c r="I111" s="259"/>
      <c r="J111" s="84"/>
      <c r="K111" s="259"/>
      <c r="L111" s="84"/>
      <c r="M111" s="259"/>
      <c r="N111" s="84"/>
      <c r="O111" s="246"/>
    </row>
    <row r="112" spans="1:15" ht="12.75">
      <c r="A112" s="245"/>
      <c r="B112" s="127" t="s">
        <v>49</v>
      </c>
      <c r="C112" s="246" t="s">
        <v>19</v>
      </c>
      <c r="D112" s="84">
        <v>802</v>
      </c>
      <c r="E112" s="259"/>
      <c r="F112" s="84">
        <f aca="true" t="shared" si="28" ref="F112:F122">F154</f>
        <v>400</v>
      </c>
      <c r="G112" s="259"/>
      <c r="H112" s="84">
        <f aca="true" t="shared" si="29" ref="H112:H122">+D112+F112</f>
        <v>1202</v>
      </c>
      <c r="I112" s="259"/>
      <c r="J112" s="84">
        <v>1400</v>
      </c>
      <c r="K112" s="259"/>
      <c r="L112" s="84">
        <f aca="true" t="shared" si="30" ref="L112:L122">F112</f>
        <v>400</v>
      </c>
      <c r="M112" s="259"/>
      <c r="N112" s="84">
        <f aca="true" t="shared" si="31" ref="N112:N122">+J112+L112</f>
        <v>1800</v>
      </c>
      <c r="O112" s="246"/>
    </row>
    <row r="113" spans="1:15" ht="12.75">
      <c r="A113" s="245"/>
      <c r="B113" s="127" t="s">
        <v>50</v>
      </c>
      <c r="C113" s="246" t="s">
        <v>19</v>
      </c>
      <c r="D113" s="84">
        <f>2*D112</f>
        <v>1604</v>
      </c>
      <c r="E113" s="259"/>
      <c r="F113" s="84">
        <f t="shared" si="28"/>
        <v>400</v>
      </c>
      <c r="G113" s="259"/>
      <c r="H113" s="84">
        <f t="shared" si="29"/>
        <v>2004</v>
      </c>
      <c r="I113" s="259"/>
      <c r="J113" s="84">
        <f>J112*2</f>
        <v>2800</v>
      </c>
      <c r="K113" s="259"/>
      <c r="L113" s="84">
        <f t="shared" si="30"/>
        <v>400</v>
      </c>
      <c r="M113" s="259"/>
      <c r="N113" s="84">
        <f t="shared" si="31"/>
        <v>3200</v>
      </c>
      <c r="O113" s="246"/>
    </row>
    <row r="114" spans="1:15" ht="12.75">
      <c r="A114" s="245"/>
      <c r="B114" s="127" t="s">
        <v>51</v>
      </c>
      <c r="C114" s="246" t="s">
        <v>19</v>
      </c>
      <c r="D114" s="84">
        <f>3*D112</f>
        <v>2406</v>
      </c>
      <c r="E114" s="259"/>
      <c r="F114" s="84">
        <f t="shared" si="28"/>
        <v>400</v>
      </c>
      <c r="G114" s="259"/>
      <c r="H114" s="84">
        <f t="shared" si="29"/>
        <v>2806</v>
      </c>
      <c r="I114" s="259"/>
      <c r="J114" s="84">
        <f>J112*3</f>
        <v>4200</v>
      </c>
      <c r="K114" s="259"/>
      <c r="L114" s="84">
        <f t="shared" si="30"/>
        <v>400</v>
      </c>
      <c r="M114" s="259"/>
      <c r="N114" s="84">
        <f t="shared" si="31"/>
        <v>4600</v>
      </c>
      <c r="O114" s="246"/>
    </row>
    <row r="115" spans="1:15" ht="12.75">
      <c r="A115" s="245"/>
      <c r="B115" s="127" t="s">
        <v>52</v>
      </c>
      <c r="C115" s="246" t="s">
        <v>19</v>
      </c>
      <c r="D115" s="84">
        <f>4*D112</f>
        <v>3208</v>
      </c>
      <c r="E115" s="259"/>
      <c r="F115" s="84">
        <f t="shared" si="28"/>
        <v>400</v>
      </c>
      <c r="G115" s="259"/>
      <c r="H115" s="84">
        <f t="shared" si="29"/>
        <v>3608</v>
      </c>
      <c r="I115" s="259"/>
      <c r="J115" s="84">
        <f>J112*4</f>
        <v>5600</v>
      </c>
      <c r="K115" s="259"/>
      <c r="L115" s="84">
        <f t="shared" si="30"/>
        <v>400</v>
      </c>
      <c r="M115" s="259"/>
      <c r="N115" s="84">
        <f t="shared" si="31"/>
        <v>6000</v>
      </c>
      <c r="O115" s="246"/>
    </row>
    <row r="116" spans="1:15" ht="12.75">
      <c r="A116" s="245"/>
      <c r="B116" s="127" t="s">
        <v>53</v>
      </c>
      <c r="C116" s="246" t="s">
        <v>19</v>
      </c>
      <c r="D116" s="84">
        <f>5*D112</f>
        <v>4010</v>
      </c>
      <c r="E116" s="259"/>
      <c r="F116" s="84">
        <f t="shared" si="28"/>
        <v>400</v>
      </c>
      <c r="G116" s="259"/>
      <c r="H116" s="84">
        <f t="shared" si="29"/>
        <v>4410</v>
      </c>
      <c r="I116" s="259"/>
      <c r="J116" s="84">
        <f>J112*5</f>
        <v>7000</v>
      </c>
      <c r="K116" s="259"/>
      <c r="L116" s="84">
        <f t="shared" si="30"/>
        <v>400</v>
      </c>
      <c r="M116" s="259"/>
      <c r="N116" s="84">
        <f t="shared" si="31"/>
        <v>7400</v>
      </c>
      <c r="O116" s="246"/>
    </row>
    <row r="117" spans="1:15" ht="12.75">
      <c r="A117" s="245"/>
      <c r="B117" s="127" t="s">
        <v>54</v>
      </c>
      <c r="C117" s="246" t="s">
        <v>19</v>
      </c>
      <c r="D117" s="84">
        <f>6*D112</f>
        <v>4812</v>
      </c>
      <c r="E117" s="259"/>
      <c r="F117" s="84">
        <f t="shared" si="28"/>
        <v>400</v>
      </c>
      <c r="G117" s="259"/>
      <c r="H117" s="84">
        <f t="shared" si="29"/>
        <v>5212</v>
      </c>
      <c r="I117" s="259"/>
      <c r="J117" s="84">
        <f>J112*6</f>
        <v>8400</v>
      </c>
      <c r="K117" s="259"/>
      <c r="L117" s="84">
        <f t="shared" si="30"/>
        <v>400</v>
      </c>
      <c r="M117" s="259"/>
      <c r="N117" s="84">
        <f t="shared" si="31"/>
        <v>8800</v>
      </c>
      <c r="O117" s="246"/>
    </row>
    <row r="118" spans="1:15" ht="12.75">
      <c r="A118" s="245"/>
      <c r="B118" s="127" t="s">
        <v>55</v>
      </c>
      <c r="C118" s="246" t="s">
        <v>19</v>
      </c>
      <c r="D118" s="84">
        <f>7*D112</f>
        <v>5614</v>
      </c>
      <c r="E118" s="259"/>
      <c r="F118" s="84">
        <f t="shared" si="28"/>
        <v>400</v>
      </c>
      <c r="G118" s="259"/>
      <c r="H118" s="84">
        <f t="shared" si="29"/>
        <v>6014</v>
      </c>
      <c r="I118" s="259"/>
      <c r="J118" s="84">
        <f>J112*7</f>
        <v>9800</v>
      </c>
      <c r="K118" s="259"/>
      <c r="L118" s="84">
        <f t="shared" si="30"/>
        <v>400</v>
      </c>
      <c r="M118" s="259"/>
      <c r="N118" s="84">
        <f t="shared" si="31"/>
        <v>10200</v>
      </c>
      <c r="O118" s="246"/>
    </row>
    <row r="119" spans="1:15" ht="12.75">
      <c r="A119" s="245"/>
      <c r="B119" s="127" t="s">
        <v>56</v>
      </c>
      <c r="C119" s="246" t="s">
        <v>19</v>
      </c>
      <c r="D119" s="84">
        <f>8*D112</f>
        <v>6416</v>
      </c>
      <c r="E119" s="259"/>
      <c r="F119" s="84">
        <f t="shared" si="28"/>
        <v>400</v>
      </c>
      <c r="G119" s="259"/>
      <c r="H119" s="84">
        <f t="shared" si="29"/>
        <v>6816</v>
      </c>
      <c r="I119" s="259"/>
      <c r="J119" s="84">
        <f>J112*8</f>
        <v>11200</v>
      </c>
      <c r="K119" s="259"/>
      <c r="L119" s="84">
        <f t="shared" si="30"/>
        <v>400</v>
      </c>
      <c r="M119" s="259"/>
      <c r="N119" s="84">
        <f t="shared" si="31"/>
        <v>11600</v>
      </c>
      <c r="O119" s="246"/>
    </row>
    <row r="120" spans="1:15" ht="12.75">
      <c r="A120" s="245"/>
      <c r="B120" s="127" t="s">
        <v>57</v>
      </c>
      <c r="C120" s="246" t="s">
        <v>19</v>
      </c>
      <c r="D120" s="84">
        <f>9*D112</f>
        <v>7218</v>
      </c>
      <c r="E120" s="259"/>
      <c r="F120" s="84">
        <f t="shared" si="28"/>
        <v>400</v>
      </c>
      <c r="G120" s="259"/>
      <c r="H120" s="84">
        <f t="shared" si="29"/>
        <v>7618</v>
      </c>
      <c r="I120" s="259"/>
      <c r="J120" s="84">
        <f>J112*9</f>
        <v>12600</v>
      </c>
      <c r="K120" s="259"/>
      <c r="L120" s="84">
        <f t="shared" si="30"/>
        <v>400</v>
      </c>
      <c r="M120" s="259"/>
      <c r="N120" s="84">
        <f t="shared" si="31"/>
        <v>13000</v>
      </c>
      <c r="O120" s="246"/>
    </row>
    <row r="121" spans="1:15" ht="12.75">
      <c r="A121" s="245"/>
      <c r="B121" s="127" t="s">
        <v>58</v>
      </c>
      <c r="C121" s="246" t="s">
        <v>19</v>
      </c>
      <c r="D121" s="84">
        <f>10*D112</f>
        <v>8020</v>
      </c>
      <c r="E121" s="259"/>
      <c r="F121" s="84">
        <f t="shared" si="28"/>
        <v>400</v>
      </c>
      <c r="G121" s="259"/>
      <c r="H121" s="84">
        <f t="shared" si="29"/>
        <v>8420</v>
      </c>
      <c r="I121" s="259"/>
      <c r="J121" s="84">
        <f>J112*10</f>
        <v>14000</v>
      </c>
      <c r="K121" s="259"/>
      <c r="L121" s="84">
        <f t="shared" si="30"/>
        <v>400</v>
      </c>
      <c r="M121" s="259"/>
      <c r="N121" s="84">
        <f t="shared" si="31"/>
        <v>14400</v>
      </c>
      <c r="O121" s="246"/>
    </row>
    <row r="122" spans="1:15" ht="12.75">
      <c r="A122" s="245"/>
      <c r="B122" s="127" t="s">
        <v>59</v>
      </c>
      <c r="C122" s="246" t="s">
        <v>19</v>
      </c>
      <c r="D122" s="84">
        <f>11*D112</f>
        <v>8822</v>
      </c>
      <c r="E122" s="259"/>
      <c r="F122" s="84">
        <f t="shared" si="28"/>
        <v>400</v>
      </c>
      <c r="G122" s="259"/>
      <c r="H122" s="84">
        <f t="shared" si="29"/>
        <v>9222</v>
      </c>
      <c r="I122" s="259"/>
      <c r="J122" s="84">
        <f>J112*11</f>
        <v>15400</v>
      </c>
      <c r="K122" s="259"/>
      <c r="L122" s="84">
        <f t="shared" si="30"/>
        <v>400</v>
      </c>
      <c r="M122" s="259"/>
      <c r="N122" s="84">
        <f t="shared" si="31"/>
        <v>15800</v>
      </c>
      <c r="O122" s="246"/>
    </row>
    <row r="123" spans="1:15" ht="6" customHeight="1">
      <c r="A123" s="245"/>
      <c r="B123" s="127"/>
      <c r="C123" s="246"/>
      <c r="D123" s="257"/>
      <c r="E123" s="258"/>
      <c r="F123" s="257"/>
      <c r="G123" s="258"/>
      <c r="H123" s="257"/>
      <c r="I123" s="258"/>
      <c r="J123" s="257"/>
      <c r="K123" s="258"/>
      <c r="L123" s="257"/>
      <c r="M123" s="258"/>
      <c r="N123" s="257"/>
      <c r="O123" s="256"/>
    </row>
    <row r="124" spans="1:15" ht="6" customHeight="1">
      <c r="A124" s="245"/>
      <c r="B124" s="127"/>
      <c r="C124" s="246"/>
      <c r="D124" s="84"/>
      <c r="E124" s="259"/>
      <c r="F124" s="84"/>
      <c r="G124" s="259"/>
      <c r="H124" s="84"/>
      <c r="I124" s="259"/>
      <c r="J124" s="84"/>
      <c r="K124" s="259"/>
      <c r="L124" s="84"/>
      <c r="M124" s="259"/>
      <c r="N124" s="84"/>
      <c r="O124" s="246"/>
    </row>
    <row r="125" spans="1:15" ht="12.75">
      <c r="A125" s="245"/>
      <c r="B125" s="127" t="s">
        <v>79</v>
      </c>
      <c r="C125" s="246"/>
      <c r="D125" s="84"/>
      <c r="E125" s="259"/>
      <c r="F125" s="84"/>
      <c r="G125" s="259"/>
      <c r="H125" s="84"/>
      <c r="I125" s="259"/>
      <c r="J125" s="84"/>
      <c r="K125" s="259"/>
      <c r="L125" s="84"/>
      <c r="M125" s="259"/>
      <c r="N125" s="84"/>
      <c r="O125" s="246"/>
    </row>
    <row r="126" spans="1:15" ht="12.75">
      <c r="A126" s="245"/>
      <c r="B126" s="127" t="s">
        <v>49</v>
      </c>
      <c r="C126" s="246" t="s">
        <v>19</v>
      </c>
      <c r="D126" s="84">
        <f>D112</f>
        <v>802</v>
      </c>
      <c r="E126" s="259"/>
      <c r="F126" s="84">
        <f aca="true" t="shared" si="32" ref="F126:F136">F154</f>
        <v>400</v>
      </c>
      <c r="G126" s="259"/>
      <c r="H126" s="84">
        <f aca="true" t="shared" si="33" ref="H126:H136">+D126+F126</f>
        <v>1202</v>
      </c>
      <c r="I126" s="259"/>
      <c r="J126" s="84">
        <f>J112</f>
        <v>1400</v>
      </c>
      <c r="K126" s="259"/>
      <c r="L126" s="84">
        <f aca="true" t="shared" si="34" ref="L126:L136">F126</f>
        <v>400</v>
      </c>
      <c r="M126" s="259"/>
      <c r="N126" s="84">
        <f aca="true" t="shared" si="35" ref="N126:N136">+J126+L126</f>
        <v>1800</v>
      </c>
      <c r="O126" s="246"/>
    </row>
    <row r="127" spans="1:15" ht="12.75">
      <c r="A127" s="245"/>
      <c r="B127" s="127" t="s">
        <v>50</v>
      </c>
      <c r="C127" s="246" t="s">
        <v>19</v>
      </c>
      <c r="D127" s="84">
        <f>2*D126</f>
        <v>1604</v>
      </c>
      <c r="E127" s="259"/>
      <c r="F127" s="84">
        <f t="shared" si="32"/>
        <v>400</v>
      </c>
      <c r="G127" s="259"/>
      <c r="H127" s="84">
        <f t="shared" si="33"/>
        <v>2004</v>
      </c>
      <c r="I127" s="259"/>
      <c r="J127" s="84">
        <f>J126*2</f>
        <v>2800</v>
      </c>
      <c r="K127" s="259"/>
      <c r="L127" s="84">
        <f t="shared" si="34"/>
        <v>400</v>
      </c>
      <c r="M127" s="259"/>
      <c r="N127" s="84">
        <f t="shared" si="35"/>
        <v>3200</v>
      </c>
      <c r="O127" s="246"/>
    </row>
    <row r="128" spans="1:15" ht="12.75">
      <c r="A128" s="245"/>
      <c r="B128" s="127" t="s">
        <v>51</v>
      </c>
      <c r="C128" s="246" t="s">
        <v>19</v>
      </c>
      <c r="D128" s="84">
        <f>3*D126</f>
        <v>2406</v>
      </c>
      <c r="E128" s="259"/>
      <c r="F128" s="84">
        <f t="shared" si="32"/>
        <v>400</v>
      </c>
      <c r="G128" s="259"/>
      <c r="H128" s="84">
        <f t="shared" si="33"/>
        <v>2806</v>
      </c>
      <c r="I128" s="259"/>
      <c r="J128" s="84">
        <f>J126*3</f>
        <v>4200</v>
      </c>
      <c r="K128" s="259"/>
      <c r="L128" s="84">
        <f t="shared" si="34"/>
        <v>400</v>
      </c>
      <c r="M128" s="259"/>
      <c r="N128" s="84">
        <f t="shared" si="35"/>
        <v>4600</v>
      </c>
      <c r="O128" s="246"/>
    </row>
    <row r="129" spans="1:15" ht="12.75">
      <c r="A129" s="245"/>
      <c r="B129" s="127" t="s">
        <v>52</v>
      </c>
      <c r="C129" s="246" t="s">
        <v>19</v>
      </c>
      <c r="D129" s="84">
        <f>4*D126</f>
        <v>3208</v>
      </c>
      <c r="E129" s="259"/>
      <c r="F129" s="84">
        <f t="shared" si="32"/>
        <v>400</v>
      </c>
      <c r="G129" s="259"/>
      <c r="H129" s="84">
        <f t="shared" si="33"/>
        <v>3608</v>
      </c>
      <c r="I129" s="259"/>
      <c r="J129" s="84">
        <f>J126*4</f>
        <v>5600</v>
      </c>
      <c r="K129" s="259"/>
      <c r="L129" s="84">
        <f t="shared" si="34"/>
        <v>400</v>
      </c>
      <c r="M129" s="259"/>
      <c r="N129" s="84">
        <f t="shared" si="35"/>
        <v>6000</v>
      </c>
      <c r="O129" s="246"/>
    </row>
    <row r="130" spans="1:15" ht="12.75">
      <c r="A130" s="245"/>
      <c r="B130" s="127" t="s">
        <v>53</v>
      </c>
      <c r="C130" s="246" t="s">
        <v>19</v>
      </c>
      <c r="D130" s="84">
        <f>5*D126</f>
        <v>4010</v>
      </c>
      <c r="E130" s="259"/>
      <c r="F130" s="84">
        <f t="shared" si="32"/>
        <v>400</v>
      </c>
      <c r="G130" s="259"/>
      <c r="H130" s="84">
        <f t="shared" si="33"/>
        <v>4410</v>
      </c>
      <c r="I130" s="259"/>
      <c r="J130" s="84">
        <f>J126*5</f>
        <v>7000</v>
      </c>
      <c r="K130" s="259"/>
      <c r="L130" s="84">
        <f t="shared" si="34"/>
        <v>400</v>
      </c>
      <c r="M130" s="259"/>
      <c r="N130" s="84">
        <f t="shared" si="35"/>
        <v>7400</v>
      </c>
      <c r="O130" s="246"/>
    </row>
    <row r="131" spans="1:15" ht="12.75">
      <c r="A131" s="245"/>
      <c r="B131" s="127" t="s">
        <v>54</v>
      </c>
      <c r="C131" s="246" t="s">
        <v>19</v>
      </c>
      <c r="D131" s="84">
        <f>6*D126</f>
        <v>4812</v>
      </c>
      <c r="E131" s="259"/>
      <c r="F131" s="84">
        <f t="shared" si="32"/>
        <v>400</v>
      </c>
      <c r="G131" s="259"/>
      <c r="H131" s="84">
        <f t="shared" si="33"/>
        <v>5212</v>
      </c>
      <c r="I131" s="259"/>
      <c r="J131" s="84">
        <f>J126*6</f>
        <v>8400</v>
      </c>
      <c r="K131" s="259"/>
      <c r="L131" s="84">
        <f t="shared" si="34"/>
        <v>400</v>
      </c>
      <c r="M131" s="259"/>
      <c r="N131" s="84">
        <f t="shared" si="35"/>
        <v>8800</v>
      </c>
      <c r="O131" s="246"/>
    </row>
    <row r="132" spans="1:15" ht="12.75">
      <c r="A132" s="245"/>
      <c r="B132" s="127" t="s">
        <v>55</v>
      </c>
      <c r="C132" s="246" t="s">
        <v>19</v>
      </c>
      <c r="D132" s="84">
        <f>7*D126</f>
        <v>5614</v>
      </c>
      <c r="E132" s="259"/>
      <c r="F132" s="84">
        <f t="shared" si="32"/>
        <v>400</v>
      </c>
      <c r="G132" s="259"/>
      <c r="H132" s="84">
        <f t="shared" si="33"/>
        <v>6014</v>
      </c>
      <c r="I132" s="259"/>
      <c r="J132" s="84">
        <f>J126*7</f>
        <v>9800</v>
      </c>
      <c r="K132" s="259"/>
      <c r="L132" s="84">
        <f t="shared" si="34"/>
        <v>400</v>
      </c>
      <c r="M132" s="259"/>
      <c r="N132" s="84">
        <f t="shared" si="35"/>
        <v>10200</v>
      </c>
      <c r="O132" s="246"/>
    </row>
    <row r="133" spans="1:15" ht="12.75">
      <c r="A133" s="245"/>
      <c r="B133" s="127" t="s">
        <v>56</v>
      </c>
      <c r="C133" s="246" t="s">
        <v>19</v>
      </c>
      <c r="D133" s="84">
        <f>8*D126</f>
        <v>6416</v>
      </c>
      <c r="E133" s="259"/>
      <c r="F133" s="84">
        <f t="shared" si="32"/>
        <v>400</v>
      </c>
      <c r="G133" s="259"/>
      <c r="H133" s="84">
        <f t="shared" si="33"/>
        <v>6816</v>
      </c>
      <c r="I133" s="259"/>
      <c r="J133" s="84">
        <f>J126*8</f>
        <v>11200</v>
      </c>
      <c r="K133" s="259"/>
      <c r="L133" s="84">
        <f t="shared" si="34"/>
        <v>400</v>
      </c>
      <c r="M133" s="259"/>
      <c r="N133" s="84">
        <f t="shared" si="35"/>
        <v>11600</v>
      </c>
      <c r="O133" s="246"/>
    </row>
    <row r="134" spans="1:15" ht="12.75">
      <c r="A134" s="245"/>
      <c r="B134" s="127" t="s">
        <v>57</v>
      </c>
      <c r="C134" s="246" t="s">
        <v>19</v>
      </c>
      <c r="D134" s="84">
        <f>9*D126</f>
        <v>7218</v>
      </c>
      <c r="E134" s="259"/>
      <c r="F134" s="84">
        <f t="shared" si="32"/>
        <v>400</v>
      </c>
      <c r="G134" s="259"/>
      <c r="H134" s="84">
        <f t="shared" si="33"/>
        <v>7618</v>
      </c>
      <c r="I134" s="259"/>
      <c r="J134" s="84">
        <f>J126*9</f>
        <v>12600</v>
      </c>
      <c r="K134" s="259"/>
      <c r="L134" s="84">
        <f t="shared" si="34"/>
        <v>400</v>
      </c>
      <c r="M134" s="259"/>
      <c r="N134" s="84">
        <f t="shared" si="35"/>
        <v>13000</v>
      </c>
      <c r="O134" s="246"/>
    </row>
    <row r="135" spans="1:15" ht="12.75">
      <c r="A135" s="245"/>
      <c r="B135" s="127" t="s">
        <v>58</v>
      </c>
      <c r="C135" s="246" t="s">
        <v>19</v>
      </c>
      <c r="D135" s="84">
        <f>10*D126</f>
        <v>8020</v>
      </c>
      <c r="E135" s="259"/>
      <c r="F135" s="84">
        <f t="shared" si="32"/>
        <v>400</v>
      </c>
      <c r="G135" s="259"/>
      <c r="H135" s="84">
        <f t="shared" si="33"/>
        <v>8420</v>
      </c>
      <c r="I135" s="259"/>
      <c r="J135" s="84">
        <f>J126*10</f>
        <v>14000</v>
      </c>
      <c r="K135" s="259"/>
      <c r="L135" s="84">
        <f t="shared" si="34"/>
        <v>400</v>
      </c>
      <c r="M135" s="259"/>
      <c r="N135" s="84">
        <f t="shared" si="35"/>
        <v>14400</v>
      </c>
      <c r="O135" s="246"/>
    </row>
    <row r="136" spans="1:15" ht="12.75">
      <c r="A136" s="245"/>
      <c r="B136" s="127" t="s">
        <v>59</v>
      </c>
      <c r="C136" s="246" t="s">
        <v>19</v>
      </c>
      <c r="D136" s="84">
        <f>11*D126</f>
        <v>8822</v>
      </c>
      <c r="E136" s="259"/>
      <c r="F136" s="84">
        <f t="shared" si="32"/>
        <v>400</v>
      </c>
      <c r="G136" s="259"/>
      <c r="H136" s="84">
        <f t="shared" si="33"/>
        <v>9222</v>
      </c>
      <c r="I136" s="259"/>
      <c r="J136" s="84">
        <f>J126*11</f>
        <v>15400</v>
      </c>
      <c r="K136" s="259"/>
      <c r="L136" s="84">
        <f t="shared" si="34"/>
        <v>400</v>
      </c>
      <c r="M136" s="259"/>
      <c r="N136" s="84">
        <f t="shared" si="35"/>
        <v>15800</v>
      </c>
      <c r="O136" s="246"/>
    </row>
    <row r="137" spans="1:15" ht="6" customHeight="1">
      <c r="A137" s="245"/>
      <c r="B137" s="127"/>
      <c r="C137" s="246"/>
      <c r="D137" s="257"/>
      <c r="E137" s="258"/>
      <c r="F137" s="257"/>
      <c r="G137" s="258"/>
      <c r="H137" s="257"/>
      <c r="I137" s="258"/>
      <c r="J137" s="257"/>
      <c r="K137" s="258"/>
      <c r="L137" s="257"/>
      <c r="M137" s="258"/>
      <c r="N137" s="257"/>
      <c r="O137" s="256"/>
    </row>
    <row r="138" spans="1:15" ht="6" customHeight="1">
      <c r="A138" s="245"/>
      <c r="B138" s="127"/>
      <c r="C138" s="246"/>
      <c r="D138" s="84"/>
      <c r="E138" s="259"/>
      <c r="F138" s="84"/>
      <c r="G138" s="259"/>
      <c r="H138" s="84"/>
      <c r="I138" s="259"/>
      <c r="J138" s="84"/>
      <c r="K138" s="259"/>
      <c r="L138" s="84"/>
      <c r="M138" s="259"/>
      <c r="N138" s="84"/>
      <c r="O138" s="246"/>
    </row>
    <row r="139" spans="1:15" ht="12.75">
      <c r="A139" s="245"/>
      <c r="B139" s="127" t="s">
        <v>287</v>
      </c>
      <c r="C139" s="246"/>
      <c r="D139" s="84"/>
      <c r="E139" s="259"/>
      <c r="F139" s="84"/>
      <c r="G139" s="259"/>
      <c r="H139" s="84"/>
      <c r="I139" s="259"/>
      <c r="J139" s="84"/>
      <c r="K139" s="259"/>
      <c r="L139" s="84"/>
      <c r="M139" s="259"/>
      <c r="N139" s="84"/>
      <c r="O139" s="246"/>
    </row>
    <row r="140" spans="1:15" ht="12.75">
      <c r="A140" s="245"/>
      <c r="B140" s="127" t="s">
        <v>49</v>
      </c>
      <c r="C140" s="246" t="s">
        <v>19</v>
      </c>
      <c r="D140" s="84">
        <v>608</v>
      </c>
      <c r="E140" s="259"/>
      <c r="F140" s="84">
        <f aca="true" t="shared" si="36" ref="F140:F150">F126</f>
        <v>400</v>
      </c>
      <c r="G140" s="259"/>
      <c r="H140" s="84">
        <f aca="true" t="shared" si="37" ref="H140:H150">+D140+F140</f>
        <v>1008</v>
      </c>
      <c r="I140" s="259"/>
      <c r="J140" s="84">
        <v>1390</v>
      </c>
      <c r="K140" s="259"/>
      <c r="L140" s="84">
        <f aca="true" t="shared" si="38" ref="L140:L150">F140</f>
        <v>400</v>
      </c>
      <c r="M140" s="259"/>
      <c r="N140" s="84">
        <f aca="true" t="shared" si="39" ref="N140:N150">+J140+L140</f>
        <v>1790</v>
      </c>
      <c r="O140" s="246"/>
    </row>
    <row r="141" spans="1:15" ht="12.75">
      <c r="A141" s="245"/>
      <c r="B141" s="127" t="s">
        <v>50</v>
      </c>
      <c r="C141" s="246" t="s">
        <v>19</v>
      </c>
      <c r="D141" s="84">
        <f>2*D140</f>
        <v>1216</v>
      </c>
      <c r="E141" s="259"/>
      <c r="F141" s="84">
        <f t="shared" si="36"/>
        <v>400</v>
      </c>
      <c r="G141" s="259"/>
      <c r="H141" s="84">
        <f t="shared" si="37"/>
        <v>1616</v>
      </c>
      <c r="I141" s="259"/>
      <c r="J141" s="84">
        <f>J140*2</f>
        <v>2780</v>
      </c>
      <c r="K141" s="259"/>
      <c r="L141" s="84">
        <f t="shared" si="38"/>
        <v>400</v>
      </c>
      <c r="M141" s="259"/>
      <c r="N141" s="84">
        <f t="shared" si="39"/>
        <v>3180</v>
      </c>
      <c r="O141" s="246"/>
    </row>
    <row r="142" spans="1:15" ht="12.75">
      <c r="A142" s="245"/>
      <c r="B142" s="127" t="s">
        <v>51</v>
      </c>
      <c r="C142" s="246" t="s">
        <v>19</v>
      </c>
      <c r="D142" s="84">
        <f>3*D140</f>
        <v>1824</v>
      </c>
      <c r="E142" s="259"/>
      <c r="F142" s="84">
        <f t="shared" si="36"/>
        <v>400</v>
      </c>
      <c r="G142" s="259"/>
      <c r="H142" s="84">
        <f t="shared" si="37"/>
        <v>2224</v>
      </c>
      <c r="I142" s="259"/>
      <c r="J142" s="84">
        <f>J140*3</f>
        <v>4170</v>
      </c>
      <c r="K142" s="259"/>
      <c r="L142" s="84">
        <f t="shared" si="38"/>
        <v>400</v>
      </c>
      <c r="M142" s="259"/>
      <c r="N142" s="84">
        <f t="shared" si="39"/>
        <v>4570</v>
      </c>
      <c r="O142" s="246"/>
    </row>
    <row r="143" spans="1:15" ht="12.75">
      <c r="A143" s="245"/>
      <c r="B143" s="127" t="s">
        <v>52</v>
      </c>
      <c r="C143" s="246" t="s">
        <v>19</v>
      </c>
      <c r="D143" s="84">
        <f>4*D140</f>
        <v>2432</v>
      </c>
      <c r="E143" s="259"/>
      <c r="F143" s="84">
        <f t="shared" si="36"/>
        <v>400</v>
      </c>
      <c r="G143" s="259"/>
      <c r="H143" s="84">
        <f t="shared" si="37"/>
        <v>2832</v>
      </c>
      <c r="I143" s="259"/>
      <c r="J143" s="84">
        <f>J140*4</f>
        <v>5560</v>
      </c>
      <c r="K143" s="259"/>
      <c r="L143" s="84">
        <f t="shared" si="38"/>
        <v>400</v>
      </c>
      <c r="M143" s="259"/>
      <c r="N143" s="84">
        <f t="shared" si="39"/>
        <v>5960</v>
      </c>
      <c r="O143" s="246"/>
    </row>
    <row r="144" spans="1:15" ht="12.75">
      <c r="A144" s="245"/>
      <c r="B144" s="127" t="s">
        <v>53</v>
      </c>
      <c r="C144" s="246" t="s">
        <v>19</v>
      </c>
      <c r="D144" s="84">
        <f>5*D140</f>
        <v>3040</v>
      </c>
      <c r="E144" s="259"/>
      <c r="F144" s="84">
        <f t="shared" si="36"/>
        <v>400</v>
      </c>
      <c r="G144" s="259"/>
      <c r="H144" s="84">
        <f t="shared" si="37"/>
        <v>3440</v>
      </c>
      <c r="I144" s="259"/>
      <c r="J144" s="84">
        <f>J140*5</f>
        <v>6950</v>
      </c>
      <c r="K144" s="259"/>
      <c r="L144" s="84">
        <f t="shared" si="38"/>
        <v>400</v>
      </c>
      <c r="M144" s="259"/>
      <c r="N144" s="84">
        <f t="shared" si="39"/>
        <v>7350</v>
      </c>
      <c r="O144" s="246"/>
    </row>
    <row r="145" spans="1:15" ht="12.75">
      <c r="A145" s="245"/>
      <c r="B145" s="127" t="s">
        <v>54</v>
      </c>
      <c r="C145" s="246" t="s">
        <v>19</v>
      </c>
      <c r="D145" s="84">
        <f>6*D140</f>
        <v>3648</v>
      </c>
      <c r="E145" s="259"/>
      <c r="F145" s="84">
        <f t="shared" si="36"/>
        <v>400</v>
      </c>
      <c r="G145" s="259"/>
      <c r="H145" s="84">
        <f t="shared" si="37"/>
        <v>4048</v>
      </c>
      <c r="I145" s="259"/>
      <c r="J145" s="84">
        <f>J140*6</f>
        <v>8340</v>
      </c>
      <c r="K145" s="259"/>
      <c r="L145" s="84">
        <f t="shared" si="38"/>
        <v>400</v>
      </c>
      <c r="M145" s="259"/>
      <c r="N145" s="84">
        <f t="shared" si="39"/>
        <v>8740</v>
      </c>
      <c r="O145" s="246"/>
    </row>
    <row r="146" spans="1:15" ht="12.75">
      <c r="A146" s="245"/>
      <c r="B146" s="127" t="s">
        <v>55</v>
      </c>
      <c r="C146" s="246" t="s">
        <v>19</v>
      </c>
      <c r="D146" s="84">
        <f>7*D140</f>
        <v>4256</v>
      </c>
      <c r="E146" s="259"/>
      <c r="F146" s="84">
        <f t="shared" si="36"/>
        <v>400</v>
      </c>
      <c r="G146" s="259"/>
      <c r="H146" s="84">
        <f t="shared" si="37"/>
        <v>4656</v>
      </c>
      <c r="I146" s="259"/>
      <c r="J146" s="84">
        <f>J140*7</f>
        <v>9730</v>
      </c>
      <c r="K146" s="259"/>
      <c r="L146" s="84">
        <f t="shared" si="38"/>
        <v>400</v>
      </c>
      <c r="M146" s="259"/>
      <c r="N146" s="84">
        <f t="shared" si="39"/>
        <v>10130</v>
      </c>
      <c r="O146" s="246"/>
    </row>
    <row r="147" spans="1:15" ht="12.75">
      <c r="A147" s="245"/>
      <c r="B147" s="127" t="s">
        <v>56</v>
      </c>
      <c r="C147" s="246" t="s">
        <v>19</v>
      </c>
      <c r="D147" s="84">
        <f>8*D140</f>
        <v>4864</v>
      </c>
      <c r="E147" s="259"/>
      <c r="F147" s="84">
        <f t="shared" si="36"/>
        <v>400</v>
      </c>
      <c r="G147" s="259"/>
      <c r="H147" s="84">
        <f t="shared" si="37"/>
        <v>5264</v>
      </c>
      <c r="I147" s="259"/>
      <c r="J147" s="84">
        <f>J140*8</f>
        <v>11120</v>
      </c>
      <c r="K147" s="259"/>
      <c r="L147" s="84">
        <f t="shared" si="38"/>
        <v>400</v>
      </c>
      <c r="M147" s="259"/>
      <c r="N147" s="84">
        <f t="shared" si="39"/>
        <v>11520</v>
      </c>
      <c r="O147" s="246"/>
    </row>
    <row r="148" spans="1:15" ht="12.75">
      <c r="A148" s="245"/>
      <c r="B148" s="127" t="s">
        <v>57</v>
      </c>
      <c r="C148" s="246" t="s">
        <v>19</v>
      </c>
      <c r="D148" s="84">
        <f>9*D140</f>
        <v>5472</v>
      </c>
      <c r="E148" s="259"/>
      <c r="F148" s="84">
        <f t="shared" si="36"/>
        <v>400</v>
      </c>
      <c r="G148" s="259"/>
      <c r="H148" s="84">
        <f t="shared" si="37"/>
        <v>5872</v>
      </c>
      <c r="I148" s="259"/>
      <c r="J148" s="84">
        <f>J140*9</f>
        <v>12510</v>
      </c>
      <c r="K148" s="259"/>
      <c r="L148" s="84">
        <f t="shared" si="38"/>
        <v>400</v>
      </c>
      <c r="M148" s="259"/>
      <c r="N148" s="84">
        <f t="shared" si="39"/>
        <v>12910</v>
      </c>
      <c r="O148" s="246"/>
    </row>
    <row r="149" spans="1:15" ht="12.75">
      <c r="A149" s="245"/>
      <c r="B149" s="127" t="s">
        <v>58</v>
      </c>
      <c r="C149" s="246" t="s">
        <v>19</v>
      </c>
      <c r="D149" s="84">
        <f>10*D140</f>
        <v>6080</v>
      </c>
      <c r="E149" s="259"/>
      <c r="F149" s="84">
        <f t="shared" si="36"/>
        <v>400</v>
      </c>
      <c r="G149" s="259"/>
      <c r="H149" s="84">
        <f t="shared" si="37"/>
        <v>6480</v>
      </c>
      <c r="I149" s="259"/>
      <c r="J149" s="84">
        <f>J140*10</f>
        <v>13900</v>
      </c>
      <c r="K149" s="259"/>
      <c r="L149" s="84">
        <f t="shared" si="38"/>
        <v>400</v>
      </c>
      <c r="M149" s="259"/>
      <c r="N149" s="84">
        <f t="shared" si="39"/>
        <v>14300</v>
      </c>
      <c r="O149" s="246"/>
    </row>
    <row r="150" spans="1:15" ht="12.75">
      <c r="A150" s="245"/>
      <c r="B150" s="127" t="s">
        <v>59</v>
      </c>
      <c r="C150" s="246" t="s">
        <v>19</v>
      </c>
      <c r="D150" s="84">
        <f>11*D140</f>
        <v>6688</v>
      </c>
      <c r="E150" s="259"/>
      <c r="F150" s="84">
        <f t="shared" si="36"/>
        <v>400</v>
      </c>
      <c r="G150" s="259"/>
      <c r="H150" s="84">
        <f t="shared" si="37"/>
        <v>7088</v>
      </c>
      <c r="I150" s="259"/>
      <c r="J150" s="84">
        <f>J140*11</f>
        <v>15290</v>
      </c>
      <c r="K150" s="259"/>
      <c r="L150" s="84">
        <f t="shared" si="38"/>
        <v>400</v>
      </c>
      <c r="M150" s="259"/>
      <c r="N150" s="84">
        <f t="shared" si="39"/>
        <v>15690</v>
      </c>
      <c r="O150" s="246"/>
    </row>
    <row r="151" spans="1:15" ht="6" customHeight="1">
      <c r="A151" s="245"/>
      <c r="B151" s="127"/>
      <c r="C151" s="246"/>
      <c r="D151" s="257"/>
      <c r="E151" s="258"/>
      <c r="F151" s="257"/>
      <c r="G151" s="258"/>
      <c r="H151" s="257"/>
      <c r="I151" s="258"/>
      <c r="J151" s="257"/>
      <c r="K151" s="258"/>
      <c r="L151" s="257"/>
      <c r="M151" s="258"/>
      <c r="N151" s="257"/>
      <c r="O151" s="256"/>
    </row>
    <row r="152" spans="1:15" ht="6" customHeight="1">
      <c r="A152" s="245"/>
      <c r="B152" s="127"/>
      <c r="C152" s="246"/>
      <c r="D152" s="84"/>
      <c r="E152" s="259"/>
      <c r="F152" s="84"/>
      <c r="G152" s="259"/>
      <c r="H152" s="84"/>
      <c r="I152" s="259"/>
      <c r="J152" s="84"/>
      <c r="K152" s="259"/>
      <c r="L152" s="84"/>
      <c r="M152" s="259"/>
      <c r="N152" s="84"/>
      <c r="O152" s="246"/>
    </row>
    <row r="153" spans="1:15" ht="12.75">
      <c r="A153" s="245"/>
      <c r="B153" s="127" t="s">
        <v>61</v>
      </c>
      <c r="C153" s="246"/>
      <c r="D153" s="84"/>
      <c r="E153" s="259"/>
      <c r="F153" s="84"/>
      <c r="G153" s="259"/>
      <c r="H153" s="84"/>
      <c r="I153" s="259"/>
      <c r="J153" s="84"/>
      <c r="K153" s="259"/>
      <c r="L153" s="84"/>
      <c r="M153" s="259"/>
      <c r="N153" s="84"/>
      <c r="O153" s="246"/>
    </row>
    <row r="154" spans="1:15" ht="12.75">
      <c r="A154" s="245"/>
      <c r="B154" s="127" t="s">
        <v>49</v>
      </c>
      <c r="C154" s="246" t="s">
        <v>19</v>
      </c>
      <c r="D154" s="84">
        <v>870</v>
      </c>
      <c r="E154" s="259"/>
      <c r="F154" s="84">
        <f aca="true" t="shared" si="40" ref="F154:F164">F29</f>
        <v>400</v>
      </c>
      <c r="G154" s="259"/>
      <c r="H154" s="84">
        <f aca="true" t="shared" si="41" ref="H154:H164">+D154+F154</f>
        <v>1270</v>
      </c>
      <c r="I154" s="259"/>
      <c r="J154" s="84">
        <v>1652</v>
      </c>
      <c r="K154" s="259"/>
      <c r="L154" s="84">
        <f aca="true" t="shared" si="42" ref="L154:L164">F154</f>
        <v>400</v>
      </c>
      <c r="M154" s="259"/>
      <c r="N154" s="84">
        <f aca="true" t="shared" si="43" ref="N154:N164">+J154+L154</f>
        <v>2052</v>
      </c>
      <c r="O154" s="246"/>
    </row>
    <row r="155" spans="1:15" ht="12.75">
      <c r="A155" s="245"/>
      <c r="B155" s="127" t="s">
        <v>50</v>
      </c>
      <c r="C155" s="246" t="s">
        <v>19</v>
      </c>
      <c r="D155" s="84">
        <f>2*D154</f>
        <v>1740</v>
      </c>
      <c r="E155" s="259"/>
      <c r="F155" s="84">
        <f t="shared" si="40"/>
        <v>400</v>
      </c>
      <c r="G155" s="259"/>
      <c r="H155" s="84">
        <f t="shared" si="41"/>
        <v>2140</v>
      </c>
      <c r="I155" s="259"/>
      <c r="J155" s="84">
        <f>J154*2</f>
        <v>3304</v>
      </c>
      <c r="K155" s="259"/>
      <c r="L155" s="84">
        <f t="shared" si="42"/>
        <v>400</v>
      </c>
      <c r="M155" s="259"/>
      <c r="N155" s="84">
        <f t="shared" si="43"/>
        <v>3704</v>
      </c>
      <c r="O155" s="246"/>
    </row>
    <row r="156" spans="1:15" ht="12.75">
      <c r="A156" s="245"/>
      <c r="B156" s="127" t="s">
        <v>51</v>
      </c>
      <c r="C156" s="246" t="s">
        <v>19</v>
      </c>
      <c r="D156" s="84">
        <f>3*D154</f>
        <v>2610</v>
      </c>
      <c r="E156" s="259"/>
      <c r="F156" s="84">
        <f t="shared" si="40"/>
        <v>400</v>
      </c>
      <c r="G156" s="259"/>
      <c r="H156" s="84">
        <f t="shared" si="41"/>
        <v>3010</v>
      </c>
      <c r="I156" s="259"/>
      <c r="J156" s="84">
        <f>J154*3</f>
        <v>4956</v>
      </c>
      <c r="K156" s="259"/>
      <c r="L156" s="84">
        <f t="shared" si="42"/>
        <v>400</v>
      </c>
      <c r="M156" s="259"/>
      <c r="N156" s="84">
        <f t="shared" si="43"/>
        <v>5356</v>
      </c>
      <c r="O156" s="246"/>
    </row>
    <row r="157" spans="1:15" ht="12.75">
      <c r="A157" s="245"/>
      <c r="B157" s="127" t="s">
        <v>52</v>
      </c>
      <c r="C157" s="246" t="s">
        <v>19</v>
      </c>
      <c r="D157" s="84">
        <f>4*D154</f>
        <v>3480</v>
      </c>
      <c r="E157" s="259"/>
      <c r="F157" s="84">
        <f t="shared" si="40"/>
        <v>400</v>
      </c>
      <c r="G157" s="259"/>
      <c r="H157" s="84">
        <f t="shared" si="41"/>
        <v>3880</v>
      </c>
      <c r="I157" s="259"/>
      <c r="J157" s="84">
        <f>J154*4</f>
        <v>6608</v>
      </c>
      <c r="K157" s="259"/>
      <c r="L157" s="84">
        <f t="shared" si="42"/>
        <v>400</v>
      </c>
      <c r="M157" s="259"/>
      <c r="N157" s="84">
        <f t="shared" si="43"/>
        <v>7008</v>
      </c>
      <c r="O157" s="246"/>
    </row>
    <row r="158" spans="1:15" ht="12.75">
      <c r="A158" s="245"/>
      <c r="B158" s="127" t="s">
        <v>53</v>
      </c>
      <c r="C158" s="246" t="s">
        <v>19</v>
      </c>
      <c r="D158" s="84">
        <f>5*D154</f>
        <v>4350</v>
      </c>
      <c r="E158" s="259"/>
      <c r="F158" s="84">
        <f t="shared" si="40"/>
        <v>400</v>
      </c>
      <c r="G158" s="259"/>
      <c r="H158" s="84">
        <f t="shared" si="41"/>
        <v>4750</v>
      </c>
      <c r="I158" s="259"/>
      <c r="J158" s="84">
        <f>J154*5</f>
        <v>8260</v>
      </c>
      <c r="K158" s="259"/>
      <c r="L158" s="84">
        <f t="shared" si="42"/>
        <v>400</v>
      </c>
      <c r="M158" s="259"/>
      <c r="N158" s="84">
        <f t="shared" si="43"/>
        <v>8660</v>
      </c>
      <c r="O158" s="246"/>
    </row>
    <row r="159" spans="1:15" ht="12.75">
      <c r="A159" s="245"/>
      <c r="B159" s="127" t="s">
        <v>54</v>
      </c>
      <c r="C159" s="246" t="s">
        <v>19</v>
      </c>
      <c r="D159" s="84">
        <f>6*D154</f>
        <v>5220</v>
      </c>
      <c r="E159" s="259"/>
      <c r="F159" s="84">
        <f t="shared" si="40"/>
        <v>400</v>
      </c>
      <c r="G159" s="259"/>
      <c r="H159" s="84">
        <f t="shared" si="41"/>
        <v>5620</v>
      </c>
      <c r="I159" s="259"/>
      <c r="J159" s="84">
        <f>J154*6</f>
        <v>9912</v>
      </c>
      <c r="K159" s="259"/>
      <c r="L159" s="84">
        <f t="shared" si="42"/>
        <v>400</v>
      </c>
      <c r="M159" s="259"/>
      <c r="N159" s="84">
        <f t="shared" si="43"/>
        <v>10312</v>
      </c>
      <c r="O159" s="246"/>
    </row>
    <row r="160" spans="1:15" ht="12.75">
      <c r="A160" s="245"/>
      <c r="B160" s="127" t="s">
        <v>55</v>
      </c>
      <c r="C160" s="246" t="s">
        <v>19</v>
      </c>
      <c r="D160" s="84">
        <f>7*D154</f>
        <v>6090</v>
      </c>
      <c r="E160" s="259"/>
      <c r="F160" s="84">
        <f t="shared" si="40"/>
        <v>400</v>
      </c>
      <c r="G160" s="259"/>
      <c r="H160" s="84">
        <f t="shared" si="41"/>
        <v>6490</v>
      </c>
      <c r="I160" s="259"/>
      <c r="J160" s="84">
        <f>J154*7</f>
        <v>11564</v>
      </c>
      <c r="K160" s="259"/>
      <c r="L160" s="84">
        <f t="shared" si="42"/>
        <v>400</v>
      </c>
      <c r="M160" s="259"/>
      <c r="N160" s="84">
        <f t="shared" si="43"/>
        <v>11964</v>
      </c>
      <c r="O160" s="246"/>
    </row>
    <row r="161" spans="1:15" ht="12.75">
      <c r="A161" s="245"/>
      <c r="B161" s="127" t="s">
        <v>56</v>
      </c>
      <c r="C161" s="246" t="s">
        <v>19</v>
      </c>
      <c r="D161" s="84">
        <f>8*D154</f>
        <v>6960</v>
      </c>
      <c r="E161" s="259"/>
      <c r="F161" s="84">
        <f t="shared" si="40"/>
        <v>400</v>
      </c>
      <c r="G161" s="259"/>
      <c r="H161" s="84">
        <f t="shared" si="41"/>
        <v>7360</v>
      </c>
      <c r="I161" s="259"/>
      <c r="J161" s="84">
        <f>J154*8</f>
        <v>13216</v>
      </c>
      <c r="K161" s="259"/>
      <c r="L161" s="84">
        <f t="shared" si="42"/>
        <v>400</v>
      </c>
      <c r="M161" s="259"/>
      <c r="N161" s="84">
        <f t="shared" si="43"/>
        <v>13616</v>
      </c>
      <c r="O161" s="246"/>
    </row>
    <row r="162" spans="1:15" ht="12.75">
      <c r="A162" s="245"/>
      <c r="B162" s="127" t="s">
        <v>57</v>
      </c>
      <c r="C162" s="246" t="s">
        <v>19</v>
      </c>
      <c r="D162" s="84">
        <f>9*D154</f>
        <v>7830</v>
      </c>
      <c r="E162" s="259"/>
      <c r="F162" s="84">
        <f t="shared" si="40"/>
        <v>400</v>
      </c>
      <c r="G162" s="259"/>
      <c r="H162" s="84">
        <f t="shared" si="41"/>
        <v>8230</v>
      </c>
      <c r="I162" s="259"/>
      <c r="J162" s="84">
        <f>J154*9</f>
        <v>14868</v>
      </c>
      <c r="K162" s="259"/>
      <c r="L162" s="84">
        <f t="shared" si="42"/>
        <v>400</v>
      </c>
      <c r="M162" s="259"/>
      <c r="N162" s="84">
        <f t="shared" si="43"/>
        <v>15268</v>
      </c>
      <c r="O162" s="246"/>
    </row>
    <row r="163" spans="1:15" ht="12.75">
      <c r="A163" s="245"/>
      <c r="B163" s="127" t="s">
        <v>58</v>
      </c>
      <c r="C163" s="246" t="s">
        <v>19</v>
      </c>
      <c r="D163" s="84">
        <f>10*D154</f>
        <v>8700</v>
      </c>
      <c r="E163" s="259"/>
      <c r="F163" s="84">
        <f t="shared" si="40"/>
        <v>400</v>
      </c>
      <c r="G163" s="259"/>
      <c r="H163" s="84">
        <f t="shared" si="41"/>
        <v>9100</v>
      </c>
      <c r="I163" s="259"/>
      <c r="J163" s="84">
        <f>J154*10</f>
        <v>16520</v>
      </c>
      <c r="K163" s="259"/>
      <c r="L163" s="84">
        <f t="shared" si="42"/>
        <v>400</v>
      </c>
      <c r="M163" s="259"/>
      <c r="N163" s="84">
        <f t="shared" si="43"/>
        <v>16920</v>
      </c>
      <c r="O163" s="246"/>
    </row>
    <row r="164" spans="1:15" ht="12.75">
      <c r="A164" s="245"/>
      <c r="B164" s="127" t="s">
        <v>59</v>
      </c>
      <c r="C164" s="246" t="s">
        <v>19</v>
      </c>
      <c r="D164" s="84">
        <f>11*D154</f>
        <v>9570</v>
      </c>
      <c r="E164" s="259"/>
      <c r="F164" s="84">
        <f t="shared" si="40"/>
        <v>400</v>
      </c>
      <c r="G164" s="259"/>
      <c r="H164" s="84">
        <f t="shared" si="41"/>
        <v>9970</v>
      </c>
      <c r="I164" s="259"/>
      <c r="J164" s="84">
        <f>J154*11</f>
        <v>18172</v>
      </c>
      <c r="K164" s="259"/>
      <c r="L164" s="84">
        <f t="shared" si="42"/>
        <v>400</v>
      </c>
      <c r="M164" s="259"/>
      <c r="N164" s="84">
        <f t="shared" si="43"/>
        <v>18572</v>
      </c>
      <c r="O164" s="246"/>
    </row>
    <row r="165" spans="1:15" ht="6" customHeight="1">
      <c r="A165" s="245"/>
      <c r="B165" s="127"/>
      <c r="C165" s="246"/>
      <c r="D165" s="257"/>
      <c r="E165" s="258"/>
      <c r="F165" s="257"/>
      <c r="G165" s="258"/>
      <c r="H165" s="257"/>
      <c r="I165" s="258"/>
      <c r="J165" s="257"/>
      <c r="K165" s="258"/>
      <c r="L165" s="257"/>
      <c r="M165" s="258"/>
      <c r="N165" s="257"/>
      <c r="O165" s="256"/>
    </row>
    <row r="166" spans="1:15" ht="6" customHeight="1">
      <c r="A166" s="245"/>
      <c r="B166" s="127"/>
      <c r="C166" s="246"/>
      <c r="D166" s="84"/>
      <c r="E166" s="259"/>
      <c r="F166" s="84"/>
      <c r="G166" s="259"/>
      <c r="H166" s="84"/>
      <c r="I166" s="259"/>
      <c r="J166" s="84"/>
      <c r="K166" s="259"/>
      <c r="L166" s="84"/>
      <c r="M166" s="259"/>
      <c r="N166" s="84"/>
      <c r="O166" s="246"/>
    </row>
    <row r="167" spans="1:15" ht="12.75">
      <c r="A167" s="245"/>
      <c r="B167" s="127" t="s">
        <v>62</v>
      </c>
      <c r="C167" s="246"/>
      <c r="D167" s="84"/>
      <c r="E167" s="259"/>
      <c r="F167" s="84"/>
      <c r="G167" s="259"/>
      <c r="H167" s="84"/>
      <c r="I167" s="259"/>
      <c r="J167" s="84"/>
      <c r="K167" s="259"/>
      <c r="L167" s="84"/>
      <c r="M167" s="259"/>
      <c r="N167" s="84"/>
      <c r="O167" s="246"/>
    </row>
    <row r="168" spans="1:15" ht="12.75">
      <c r="A168" s="245"/>
      <c r="B168" s="127" t="s">
        <v>49</v>
      </c>
      <c r="C168" s="246" t="s">
        <v>19</v>
      </c>
      <c r="D168" s="84">
        <v>811</v>
      </c>
      <c r="E168" s="259"/>
      <c r="F168" s="84">
        <v>355</v>
      </c>
      <c r="G168" s="259"/>
      <c r="H168" s="84">
        <f aca="true" t="shared" si="44" ref="H168:H178">+D168+F168</f>
        <v>1166</v>
      </c>
      <c r="I168" s="259"/>
      <c r="J168" s="84">
        <v>1633</v>
      </c>
      <c r="K168" s="259"/>
      <c r="L168" s="84">
        <f aca="true" t="shared" si="45" ref="L168:L178">F168</f>
        <v>355</v>
      </c>
      <c r="M168" s="259"/>
      <c r="N168" s="84">
        <f aca="true" t="shared" si="46" ref="N168:N178">+J168+L168</f>
        <v>1988</v>
      </c>
      <c r="O168" s="246"/>
    </row>
    <row r="169" spans="1:15" ht="12.75">
      <c r="A169" s="245"/>
      <c r="B169" s="127" t="s">
        <v>50</v>
      </c>
      <c r="C169" s="246" t="s">
        <v>19</v>
      </c>
      <c r="D169" s="84">
        <f>2*D168</f>
        <v>1622</v>
      </c>
      <c r="E169" s="259"/>
      <c r="F169" s="84">
        <f>$F$168</f>
        <v>355</v>
      </c>
      <c r="G169" s="259"/>
      <c r="H169" s="84">
        <f t="shared" si="44"/>
        <v>1977</v>
      </c>
      <c r="I169" s="259"/>
      <c r="J169" s="84">
        <f>J168*2</f>
        <v>3266</v>
      </c>
      <c r="K169" s="259"/>
      <c r="L169" s="84">
        <f t="shared" si="45"/>
        <v>355</v>
      </c>
      <c r="M169" s="259"/>
      <c r="N169" s="84">
        <f t="shared" si="46"/>
        <v>3621</v>
      </c>
      <c r="O169" s="246"/>
    </row>
    <row r="170" spans="1:15" ht="12.75">
      <c r="A170" s="245"/>
      <c r="B170" s="127" t="s">
        <v>51</v>
      </c>
      <c r="C170" s="246" t="s">
        <v>19</v>
      </c>
      <c r="D170" s="84">
        <f>3*D168</f>
        <v>2433</v>
      </c>
      <c r="E170" s="259"/>
      <c r="F170" s="84">
        <f aca="true" t="shared" si="47" ref="F170:F178">$F$168</f>
        <v>355</v>
      </c>
      <c r="G170" s="259"/>
      <c r="H170" s="84">
        <f t="shared" si="44"/>
        <v>2788</v>
      </c>
      <c r="I170" s="259"/>
      <c r="J170" s="84">
        <f>J168*3</f>
        <v>4899</v>
      </c>
      <c r="K170" s="259"/>
      <c r="L170" s="84">
        <f t="shared" si="45"/>
        <v>355</v>
      </c>
      <c r="M170" s="259"/>
      <c r="N170" s="84">
        <f t="shared" si="46"/>
        <v>5254</v>
      </c>
      <c r="O170" s="246"/>
    </row>
    <row r="171" spans="1:15" ht="12.75">
      <c r="A171" s="245"/>
      <c r="B171" s="127" t="s">
        <v>52</v>
      </c>
      <c r="C171" s="246" t="s">
        <v>19</v>
      </c>
      <c r="D171" s="84">
        <f>4*D168</f>
        <v>3244</v>
      </c>
      <c r="E171" s="259"/>
      <c r="F171" s="84">
        <f t="shared" si="47"/>
        <v>355</v>
      </c>
      <c r="G171" s="259"/>
      <c r="H171" s="84">
        <f t="shared" si="44"/>
        <v>3599</v>
      </c>
      <c r="I171" s="259"/>
      <c r="J171" s="84">
        <f>J168*4</f>
        <v>6532</v>
      </c>
      <c r="K171" s="259"/>
      <c r="L171" s="84">
        <f t="shared" si="45"/>
        <v>355</v>
      </c>
      <c r="M171" s="259"/>
      <c r="N171" s="84">
        <f t="shared" si="46"/>
        <v>6887</v>
      </c>
      <c r="O171" s="246"/>
    </row>
    <row r="172" spans="1:15" ht="12.75">
      <c r="A172" s="245"/>
      <c r="B172" s="127" t="s">
        <v>53</v>
      </c>
      <c r="C172" s="246" t="s">
        <v>19</v>
      </c>
      <c r="D172" s="84">
        <f>5*D168</f>
        <v>4055</v>
      </c>
      <c r="E172" s="259"/>
      <c r="F172" s="84">
        <f t="shared" si="47"/>
        <v>355</v>
      </c>
      <c r="G172" s="259"/>
      <c r="H172" s="84">
        <f t="shared" si="44"/>
        <v>4410</v>
      </c>
      <c r="I172" s="259"/>
      <c r="J172" s="84">
        <f>J168*5</f>
        <v>8165</v>
      </c>
      <c r="K172" s="259"/>
      <c r="L172" s="84">
        <f t="shared" si="45"/>
        <v>355</v>
      </c>
      <c r="M172" s="259"/>
      <c r="N172" s="84">
        <f t="shared" si="46"/>
        <v>8520</v>
      </c>
      <c r="O172" s="246"/>
    </row>
    <row r="173" spans="1:15" ht="12.75">
      <c r="A173" s="245"/>
      <c r="B173" s="127" t="s">
        <v>54</v>
      </c>
      <c r="C173" s="246" t="s">
        <v>19</v>
      </c>
      <c r="D173" s="84">
        <f>6*D168</f>
        <v>4866</v>
      </c>
      <c r="E173" s="259"/>
      <c r="F173" s="84">
        <f t="shared" si="47"/>
        <v>355</v>
      </c>
      <c r="G173" s="259"/>
      <c r="H173" s="84">
        <f t="shared" si="44"/>
        <v>5221</v>
      </c>
      <c r="I173" s="259"/>
      <c r="J173" s="84">
        <f>J168*6</f>
        <v>9798</v>
      </c>
      <c r="K173" s="259"/>
      <c r="L173" s="84">
        <f t="shared" si="45"/>
        <v>355</v>
      </c>
      <c r="M173" s="259"/>
      <c r="N173" s="84">
        <f t="shared" si="46"/>
        <v>10153</v>
      </c>
      <c r="O173" s="246"/>
    </row>
    <row r="174" spans="1:15" ht="12.75">
      <c r="A174" s="245"/>
      <c r="B174" s="127" t="s">
        <v>55</v>
      </c>
      <c r="C174" s="246" t="s">
        <v>19</v>
      </c>
      <c r="D174" s="84">
        <f>7*D168</f>
        <v>5677</v>
      </c>
      <c r="E174" s="259"/>
      <c r="F174" s="84">
        <f t="shared" si="47"/>
        <v>355</v>
      </c>
      <c r="G174" s="259"/>
      <c r="H174" s="84">
        <f t="shared" si="44"/>
        <v>6032</v>
      </c>
      <c r="I174" s="259"/>
      <c r="J174" s="84">
        <f>J168*7</f>
        <v>11431</v>
      </c>
      <c r="K174" s="259"/>
      <c r="L174" s="84">
        <f t="shared" si="45"/>
        <v>355</v>
      </c>
      <c r="M174" s="259"/>
      <c r="N174" s="84">
        <f t="shared" si="46"/>
        <v>11786</v>
      </c>
      <c r="O174" s="246"/>
    </row>
    <row r="175" spans="1:15" ht="12.75">
      <c r="A175" s="245"/>
      <c r="B175" s="127" t="s">
        <v>56</v>
      </c>
      <c r="C175" s="246" t="s">
        <v>19</v>
      </c>
      <c r="D175" s="84">
        <f>8*D168</f>
        <v>6488</v>
      </c>
      <c r="E175" s="259"/>
      <c r="F175" s="84">
        <f t="shared" si="47"/>
        <v>355</v>
      </c>
      <c r="G175" s="259"/>
      <c r="H175" s="84">
        <f t="shared" si="44"/>
        <v>6843</v>
      </c>
      <c r="I175" s="259"/>
      <c r="J175" s="84">
        <f>J168*8</f>
        <v>13064</v>
      </c>
      <c r="K175" s="259"/>
      <c r="L175" s="84">
        <f t="shared" si="45"/>
        <v>355</v>
      </c>
      <c r="M175" s="259"/>
      <c r="N175" s="84">
        <f t="shared" si="46"/>
        <v>13419</v>
      </c>
      <c r="O175" s="246"/>
    </row>
    <row r="176" spans="1:15" ht="12.75">
      <c r="A176" s="245"/>
      <c r="B176" s="127" t="s">
        <v>57</v>
      </c>
      <c r="C176" s="246" t="s">
        <v>19</v>
      </c>
      <c r="D176" s="84">
        <f>9*D168</f>
        <v>7299</v>
      </c>
      <c r="E176" s="259"/>
      <c r="F176" s="84">
        <f t="shared" si="47"/>
        <v>355</v>
      </c>
      <c r="G176" s="259"/>
      <c r="H176" s="84">
        <f t="shared" si="44"/>
        <v>7654</v>
      </c>
      <c r="I176" s="259"/>
      <c r="J176" s="84">
        <f>J168*9</f>
        <v>14697</v>
      </c>
      <c r="K176" s="259"/>
      <c r="L176" s="84">
        <f t="shared" si="45"/>
        <v>355</v>
      </c>
      <c r="M176" s="259"/>
      <c r="N176" s="84">
        <f t="shared" si="46"/>
        <v>15052</v>
      </c>
      <c r="O176" s="246"/>
    </row>
    <row r="177" spans="1:15" ht="12.75">
      <c r="A177" s="245"/>
      <c r="B177" s="127" t="s">
        <v>58</v>
      </c>
      <c r="C177" s="246" t="s">
        <v>19</v>
      </c>
      <c r="D177" s="84">
        <f>10*D168</f>
        <v>8110</v>
      </c>
      <c r="E177" s="259"/>
      <c r="F177" s="84">
        <f t="shared" si="47"/>
        <v>355</v>
      </c>
      <c r="G177" s="259"/>
      <c r="H177" s="84">
        <f t="shared" si="44"/>
        <v>8465</v>
      </c>
      <c r="I177" s="259"/>
      <c r="J177" s="84">
        <f>J168*10</f>
        <v>16330</v>
      </c>
      <c r="K177" s="259"/>
      <c r="L177" s="84">
        <f t="shared" si="45"/>
        <v>355</v>
      </c>
      <c r="M177" s="259"/>
      <c r="N177" s="84">
        <f t="shared" si="46"/>
        <v>16685</v>
      </c>
      <c r="O177" s="246"/>
    </row>
    <row r="178" spans="1:15" ht="12.75">
      <c r="A178" s="245"/>
      <c r="B178" s="127" t="s">
        <v>59</v>
      </c>
      <c r="C178" s="246" t="s">
        <v>19</v>
      </c>
      <c r="D178" s="84">
        <f>11*D168</f>
        <v>8921</v>
      </c>
      <c r="E178" s="259"/>
      <c r="F178" s="84">
        <f t="shared" si="47"/>
        <v>355</v>
      </c>
      <c r="G178" s="259"/>
      <c r="H178" s="84">
        <f t="shared" si="44"/>
        <v>9276</v>
      </c>
      <c r="I178" s="259"/>
      <c r="J178" s="84">
        <f>J168*11</f>
        <v>17963</v>
      </c>
      <c r="K178" s="259"/>
      <c r="L178" s="84">
        <f t="shared" si="45"/>
        <v>355</v>
      </c>
      <c r="M178" s="259"/>
      <c r="N178" s="84">
        <f t="shared" si="46"/>
        <v>18318</v>
      </c>
      <c r="O178" s="246"/>
    </row>
    <row r="179" spans="1:15" ht="6" customHeight="1">
      <c r="A179" s="245"/>
      <c r="B179" s="127"/>
      <c r="C179" s="246"/>
      <c r="D179" s="257"/>
      <c r="E179" s="258"/>
      <c r="F179" s="257"/>
      <c r="G179" s="258"/>
      <c r="H179" s="257"/>
      <c r="I179" s="258"/>
      <c r="J179" s="257"/>
      <c r="K179" s="258"/>
      <c r="L179" s="257"/>
      <c r="M179" s="258"/>
      <c r="N179" s="257"/>
      <c r="O179" s="256"/>
    </row>
    <row r="180" spans="1:15" ht="6" customHeight="1">
      <c r="A180" s="245"/>
      <c r="B180" s="127"/>
      <c r="C180" s="246"/>
      <c r="D180" s="84"/>
      <c r="E180" s="259"/>
      <c r="F180" s="84"/>
      <c r="G180" s="259"/>
      <c r="H180" s="84"/>
      <c r="I180" s="259"/>
      <c r="J180" s="84"/>
      <c r="K180" s="259"/>
      <c r="L180" s="84"/>
      <c r="M180" s="259"/>
      <c r="N180" s="84"/>
      <c r="O180" s="246"/>
    </row>
    <row r="181" spans="1:15" ht="12.75">
      <c r="A181" s="245"/>
      <c r="B181" s="127" t="s">
        <v>80</v>
      </c>
      <c r="C181" s="246"/>
      <c r="D181" s="84"/>
      <c r="E181" s="259"/>
      <c r="F181" s="84"/>
      <c r="G181" s="259"/>
      <c r="H181" s="84"/>
      <c r="I181" s="259"/>
      <c r="J181" s="84"/>
      <c r="K181" s="259"/>
      <c r="L181" s="84"/>
      <c r="M181" s="259"/>
      <c r="N181" s="84"/>
      <c r="O181" s="246"/>
    </row>
    <row r="182" spans="1:15" ht="12.75">
      <c r="A182" s="245"/>
      <c r="B182" s="127" t="s">
        <v>49</v>
      </c>
      <c r="C182" s="246" t="s">
        <v>19</v>
      </c>
      <c r="D182" s="84">
        <v>1622</v>
      </c>
      <c r="E182" s="259"/>
      <c r="F182" s="84">
        <f>F168</f>
        <v>355</v>
      </c>
      <c r="G182" s="259"/>
      <c r="H182" s="84">
        <f aca="true" t="shared" si="48" ref="H182:H192">+D182+F182</f>
        <v>1977</v>
      </c>
      <c r="I182" s="259"/>
      <c r="J182" s="84">
        <f>D182</f>
        <v>1622</v>
      </c>
      <c r="K182" s="259"/>
      <c r="L182" s="84">
        <f aca="true" t="shared" si="49" ref="L182:L192">F182</f>
        <v>355</v>
      </c>
      <c r="M182" s="259"/>
      <c r="N182" s="84">
        <f aca="true" t="shared" si="50" ref="N182:N192">+J182+L182</f>
        <v>1977</v>
      </c>
      <c r="O182" s="246"/>
    </row>
    <row r="183" spans="1:15" ht="12.75">
      <c r="A183" s="245"/>
      <c r="B183" s="127" t="s">
        <v>50</v>
      </c>
      <c r="C183" s="246" t="s">
        <v>19</v>
      </c>
      <c r="D183" s="84">
        <f>2*D182</f>
        <v>3244</v>
      </c>
      <c r="E183" s="259"/>
      <c r="F183" s="84">
        <f aca="true" t="shared" si="51" ref="F183:F192">F169</f>
        <v>355</v>
      </c>
      <c r="G183" s="259"/>
      <c r="H183" s="84">
        <f t="shared" si="48"/>
        <v>3599</v>
      </c>
      <c r="I183" s="259"/>
      <c r="J183" s="84">
        <f>D183</f>
        <v>3244</v>
      </c>
      <c r="K183" s="259"/>
      <c r="L183" s="84">
        <f t="shared" si="49"/>
        <v>355</v>
      </c>
      <c r="M183" s="259"/>
      <c r="N183" s="84">
        <f t="shared" si="50"/>
        <v>3599</v>
      </c>
      <c r="O183" s="246"/>
    </row>
    <row r="184" spans="1:15" ht="12.75">
      <c r="A184" s="245"/>
      <c r="B184" s="127" t="s">
        <v>51</v>
      </c>
      <c r="C184" s="246" t="s">
        <v>19</v>
      </c>
      <c r="D184" s="84">
        <f>3*D182</f>
        <v>4866</v>
      </c>
      <c r="E184" s="259"/>
      <c r="F184" s="84">
        <f t="shared" si="51"/>
        <v>355</v>
      </c>
      <c r="G184" s="259"/>
      <c r="H184" s="84">
        <f t="shared" si="48"/>
        <v>5221</v>
      </c>
      <c r="I184" s="259"/>
      <c r="J184" s="84">
        <f aca="true" t="shared" si="52" ref="J184:J192">D184</f>
        <v>4866</v>
      </c>
      <c r="K184" s="259"/>
      <c r="L184" s="84">
        <f t="shared" si="49"/>
        <v>355</v>
      </c>
      <c r="M184" s="259"/>
      <c r="N184" s="84">
        <f t="shared" si="50"/>
        <v>5221</v>
      </c>
      <c r="O184" s="246"/>
    </row>
    <row r="185" spans="1:15" ht="12.75">
      <c r="A185" s="245"/>
      <c r="B185" s="127" t="s">
        <v>52</v>
      </c>
      <c r="C185" s="246" t="s">
        <v>19</v>
      </c>
      <c r="D185" s="84">
        <f>4*D182</f>
        <v>6488</v>
      </c>
      <c r="E185" s="259"/>
      <c r="F185" s="84">
        <f t="shared" si="51"/>
        <v>355</v>
      </c>
      <c r="G185" s="259"/>
      <c r="H185" s="84">
        <f t="shared" si="48"/>
        <v>6843</v>
      </c>
      <c r="I185" s="259"/>
      <c r="J185" s="84">
        <f t="shared" si="52"/>
        <v>6488</v>
      </c>
      <c r="K185" s="259"/>
      <c r="L185" s="84">
        <f t="shared" si="49"/>
        <v>355</v>
      </c>
      <c r="M185" s="259"/>
      <c r="N185" s="84">
        <f t="shared" si="50"/>
        <v>6843</v>
      </c>
      <c r="O185" s="246"/>
    </row>
    <row r="186" spans="1:15" ht="12.75">
      <c r="A186" s="245"/>
      <c r="B186" s="127" t="s">
        <v>53</v>
      </c>
      <c r="C186" s="246" t="s">
        <v>19</v>
      </c>
      <c r="D186" s="84">
        <f>5*D182</f>
        <v>8110</v>
      </c>
      <c r="E186" s="259"/>
      <c r="F186" s="84">
        <f t="shared" si="51"/>
        <v>355</v>
      </c>
      <c r="G186" s="259"/>
      <c r="H186" s="84">
        <f t="shared" si="48"/>
        <v>8465</v>
      </c>
      <c r="I186" s="259"/>
      <c r="J186" s="84">
        <f t="shared" si="52"/>
        <v>8110</v>
      </c>
      <c r="K186" s="259"/>
      <c r="L186" s="84">
        <f t="shared" si="49"/>
        <v>355</v>
      </c>
      <c r="M186" s="259"/>
      <c r="N186" s="84">
        <f t="shared" si="50"/>
        <v>8465</v>
      </c>
      <c r="O186" s="246"/>
    </row>
    <row r="187" spans="1:15" ht="12.75">
      <c r="A187" s="245"/>
      <c r="B187" s="127" t="s">
        <v>54</v>
      </c>
      <c r="C187" s="246" t="s">
        <v>19</v>
      </c>
      <c r="D187" s="84">
        <f>6*D182</f>
        <v>9732</v>
      </c>
      <c r="E187" s="259"/>
      <c r="F187" s="84">
        <f t="shared" si="51"/>
        <v>355</v>
      </c>
      <c r="G187" s="259"/>
      <c r="H187" s="84">
        <f t="shared" si="48"/>
        <v>10087</v>
      </c>
      <c r="I187" s="259"/>
      <c r="J187" s="84">
        <f t="shared" si="52"/>
        <v>9732</v>
      </c>
      <c r="K187" s="259"/>
      <c r="L187" s="84">
        <f t="shared" si="49"/>
        <v>355</v>
      </c>
      <c r="M187" s="259"/>
      <c r="N187" s="84">
        <f t="shared" si="50"/>
        <v>10087</v>
      </c>
      <c r="O187" s="246"/>
    </row>
    <row r="188" spans="1:15" ht="12.75">
      <c r="A188" s="245"/>
      <c r="B188" s="127" t="s">
        <v>55</v>
      </c>
      <c r="C188" s="246" t="s">
        <v>19</v>
      </c>
      <c r="D188" s="84">
        <f>7*D182</f>
        <v>11354</v>
      </c>
      <c r="E188" s="259"/>
      <c r="F188" s="84">
        <f t="shared" si="51"/>
        <v>355</v>
      </c>
      <c r="G188" s="259"/>
      <c r="H188" s="84">
        <f t="shared" si="48"/>
        <v>11709</v>
      </c>
      <c r="I188" s="259"/>
      <c r="J188" s="84">
        <f t="shared" si="52"/>
        <v>11354</v>
      </c>
      <c r="K188" s="259"/>
      <c r="L188" s="84">
        <f t="shared" si="49"/>
        <v>355</v>
      </c>
      <c r="M188" s="259"/>
      <c r="N188" s="84">
        <f t="shared" si="50"/>
        <v>11709</v>
      </c>
      <c r="O188" s="246"/>
    </row>
    <row r="189" spans="1:15" ht="12.75">
      <c r="A189" s="245"/>
      <c r="B189" s="127" t="s">
        <v>56</v>
      </c>
      <c r="C189" s="246" t="s">
        <v>19</v>
      </c>
      <c r="D189" s="84">
        <f>8*D182</f>
        <v>12976</v>
      </c>
      <c r="E189" s="259"/>
      <c r="F189" s="84">
        <f t="shared" si="51"/>
        <v>355</v>
      </c>
      <c r="G189" s="259"/>
      <c r="H189" s="84">
        <f t="shared" si="48"/>
        <v>13331</v>
      </c>
      <c r="I189" s="259"/>
      <c r="J189" s="84">
        <f t="shared" si="52"/>
        <v>12976</v>
      </c>
      <c r="K189" s="259"/>
      <c r="L189" s="84">
        <f t="shared" si="49"/>
        <v>355</v>
      </c>
      <c r="M189" s="259"/>
      <c r="N189" s="84">
        <f t="shared" si="50"/>
        <v>13331</v>
      </c>
      <c r="O189" s="246"/>
    </row>
    <row r="190" spans="1:15" ht="12.75">
      <c r="A190" s="245"/>
      <c r="B190" s="127" t="s">
        <v>57</v>
      </c>
      <c r="C190" s="246" t="s">
        <v>19</v>
      </c>
      <c r="D190" s="84">
        <f>9*D182</f>
        <v>14598</v>
      </c>
      <c r="E190" s="259"/>
      <c r="F190" s="84">
        <f t="shared" si="51"/>
        <v>355</v>
      </c>
      <c r="G190" s="259"/>
      <c r="H190" s="84">
        <f t="shared" si="48"/>
        <v>14953</v>
      </c>
      <c r="I190" s="259"/>
      <c r="J190" s="84">
        <f t="shared" si="52"/>
        <v>14598</v>
      </c>
      <c r="K190" s="259"/>
      <c r="L190" s="84">
        <f t="shared" si="49"/>
        <v>355</v>
      </c>
      <c r="M190" s="259"/>
      <c r="N190" s="84">
        <f t="shared" si="50"/>
        <v>14953</v>
      </c>
      <c r="O190" s="246"/>
    </row>
    <row r="191" spans="1:15" ht="12.75">
      <c r="A191" s="245"/>
      <c r="B191" s="127" t="s">
        <v>58</v>
      </c>
      <c r="C191" s="246" t="s">
        <v>19</v>
      </c>
      <c r="D191" s="84">
        <f>10*D182</f>
        <v>16220</v>
      </c>
      <c r="E191" s="259"/>
      <c r="F191" s="84">
        <f t="shared" si="51"/>
        <v>355</v>
      </c>
      <c r="G191" s="259"/>
      <c r="H191" s="84">
        <f t="shared" si="48"/>
        <v>16575</v>
      </c>
      <c r="I191" s="259"/>
      <c r="J191" s="84">
        <f t="shared" si="52"/>
        <v>16220</v>
      </c>
      <c r="K191" s="259"/>
      <c r="L191" s="84">
        <f t="shared" si="49"/>
        <v>355</v>
      </c>
      <c r="M191" s="259"/>
      <c r="N191" s="84">
        <f t="shared" si="50"/>
        <v>16575</v>
      </c>
      <c r="O191" s="246"/>
    </row>
    <row r="192" spans="1:15" ht="12.75">
      <c r="A192" s="245"/>
      <c r="B192" s="127" t="s">
        <v>59</v>
      </c>
      <c r="C192" s="246" t="s">
        <v>19</v>
      </c>
      <c r="D192" s="84">
        <f>11*D182</f>
        <v>17842</v>
      </c>
      <c r="E192" s="259"/>
      <c r="F192" s="84">
        <f t="shared" si="51"/>
        <v>355</v>
      </c>
      <c r="G192" s="259"/>
      <c r="H192" s="84">
        <f t="shared" si="48"/>
        <v>18197</v>
      </c>
      <c r="I192" s="259"/>
      <c r="J192" s="84">
        <f t="shared" si="52"/>
        <v>17842</v>
      </c>
      <c r="K192" s="259"/>
      <c r="L192" s="84">
        <f t="shared" si="49"/>
        <v>355</v>
      </c>
      <c r="M192" s="259"/>
      <c r="N192" s="84">
        <f t="shared" si="50"/>
        <v>18197</v>
      </c>
      <c r="O192" s="246"/>
    </row>
    <row r="193" spans="1:15" ht="6" customHeight="1">
      <c r="A193" s="245"/>
      <c r="B193" s="127"/>
      <c r="C193" s="246"/>
      <c r="D193" s="257"/>
      <c r="E193" s="258"/>
      <c r="F193" s="257"/>
      <c r="G193" s="258"/>
      <c r="H193" s="257"/>
      <c r="I193" s="258"/>
      <c r="J193" s="257"/>
      <c r="K193" s="258"/>
      <c r="L193" s="257"/>
      <c r="M193" s="258"/>
      <c r="N193" s="257"/>
      <c r="O193" s="256"/>
    </row>
    <row r="194" spans="1:15" ht="6" customHeight="1">
      <c r="A194" s="245"/>
      <c r="B194" s="127"/>
      <c r="C194" s="246"/>
      <c r="D194" s="84"/>
      <c r="E194" s="259"/>
      <c r="F194" s="84"/>
      <c r="G194" s="259"/>
      <c r="H194" s="84"/>
      <c r="I194" s="259"/>
      <c r="J194" s="84"/>
      <c r="K194" s="259"/>
      <c r="L194" s="84"/>
      <c r="M194" s="259"/>
      <c r="N194" s="84"/>
      <c r="O194" s="246"/>
    </row>
    <row r="195" spans="1:15" ht="12.75">
      <c r="A195" s="245"/>
      <c r="B195" s="127" t="s">
        <v>63</v>
      </c>
      <c r="C195" s="246"/>
      <c r="D195" s="84"/>
      <c r="E195" s="259"/>
      <c r="F195" s="84"/>
      <c r="G195" s="259"/>
      <c r="H195" s="84"/>
      <c r="I195" s="259"/>
      <c r="J195" s="84"/>
      <c r="K195" s="259"/>
      <c r="L195" s="84"/>
      <c r="M195" s="259"/>
      <c r="N195" s="84"/>
      <c r="O195" s="246"/>
    </row>
    <row r="196" spans="1:15" ht="12.75">
      <c r="A196" s="245"/>
      <c r="B196" s="127" t="s">
        <v>49</v>
      </c>
      <c r="C196" s="246" t="s">
        <v>19</v>
      </c>
      <c r="D196" s="84">
        <v>1384</v>
      </c>
      <c r="E196" s="259"/>
      <c r="F196" s="84">
        <f>F168</f>
        <v>355</v>
      </c>
      <c r="G196" s="259"/>
      <c r="H196" s="84">
        <f aca="true" t="shared" si="53" ref="H196:H206">+D196+F196</f>
        <v>1739</v>
      </c>
      <c r="I196" s="259"/>
      <c r="J196" s="84">
        <v>2800</v>
      </c>
      <c r="K196" s="259"/>
      <c r="L196" s="84">
        <f aca="true" t="shared" si="54" ref="L196:L206">F196</f>
        <v>355</v>
      </c>
      <c r="M196" s="259"/>
      <c r="N196" s="84">
        <f aca="true" t="shared" si="55" ref="N196:N206">+J196+L196</f>
        <v>3155</v>
      </c>
      <c r="O196" s="246"/>
    </row>
    <row r="197" spans="1:15" ht="12.75">
      <c r="A197" s="245"/>
      <c r="B197" s="127" t="s">
        <v>50</v>
      </c>
      <c r="C197" s="246" t="s">
        <v>19</v>
      </c>
      <c r="D197" s="84">
        <f>2*D196</f>
        <v>2768</v>
      </c>
      <c r="E197" s="259"/>
      <c r="F197" s="84">
        <f aca="true" t="shared" si="56" ref="F197:F206">F169</f>
        <v>355</v>
      </c>
      <c r="G197" s="259"/>
      <c r="H197" s="84">
        <f t="shared" si="53"/>
        <v>3123</v>
      </c>
      <c r="I197" s="259"/>
      <c r="J197" s="84">
        <f>J196*2</f>
        <v>5600</v>
      </c>
      <c r="K197" s="259"/>
      <c r="L197" s="84">
        <f t="shared" si="54"/>
        <v>355</v>
      </c>
      <c r="M197" s="259"/>
      <c r="N197" s="84">
        <f t="shared" si="55"/>
        <v>5955</v>
      </c>
      <c r="O197" s="246"/>
    </row>
    <row r="198" spans="1:15" ht="12.75">
      <c r="A198" s="245"/>
      <c r="B198" s="127" t="s">
        <v>51</v>
      </c>
      <c r="C198" s="246" t="s">
        <v>19</v>
      </c>
      <c r="D198" s="84">
        <f>3*D196</f>
        <v>4152</v>
      </c>
      <c r="E198" s="259"/>
      <c r="F198" s="84">
        <f t="shared" si="56"/>
        <v>355</v>
      </c>
      <c r="G198" s="259"/>
      <c r="H198" s="84">
        <f t="shared" si="53"/>
        <v>4507</v>
      </c>
      <c r="I198" s="259"/>
      <c r="J198" s="84">
        <f>J196*3</f>
        <v>8400</v>
      </c>
      <c r="K198" s="259"/>
      <c r="L198" s="84">
        <f t="shared" si="54"/>
        <v>355</v>
      </c>
      <c r="M198" s="259"/>
      <c r="N198" s="84">
        <f t="shared" si="55"/>
        <v>8755</v>
      </c>
      <c r="O198" s="246"/>
    </row>
    <row r="199" spans="1:15" ht="12.75">
      <c r="A199" s="245"/>
      <c r="B199" s="127" t="s">
        <v>52</v>
      </c>
      <c r="C199" s="246" t="s">
        <v>19</v>
      </c>
      <c r="D199" s="84">
        <f>4*D196</f>
        <v>5536</v>
      </c>
      <c r="E199" s="259"/>
      <c r="F199" s="84">
        <f t="shared" si="56"/>
        <v>355</v>
      </c>
      <c r="G199" s="259"/>
      <c r="H199" s="84">
        <f t="shared" si="53"/>
        <v>5891</v>
      </c>
      <c r="I199" s="259"/>
      <c r="J199" s="84">
        <f>J196*4</f>
        <v>11200</v>
      </c>
      <c r="K199" s="259"/>
      <c r="L199" s="84">
        <f t="shared" si="54"/>
        <v>355</v>
      </c>
      <c r="M199" s="259"/>
      <c r="N199" s="84">
        <f t="shared" si="55"/>
        <v>11555</v>
      </c>
      <c r="O199" s="246"/>
    </row>
    <row r="200" spans="1:15" ht="12.75">
      <c r="A200" s="245"/>
      <c r="B200" s="127" t="s">
        <v>53</v>
      </c>
      <c r="C200" s="246" t="s">
        <v>19</v>
      </c>
      <c r="D200" s="84">
        <f>5*D196</f>
        <v>6920</v>
      </c>
      <c r="E200" s="259"/>
      <c r="F200" s="84">
        <f t="shared" si="56"/>
        <v>355</v>
      </c>
      <c r="G200" s="259"/>
      <c r="H200" s="84">
        <f t="shared" si="53"/>
        <v>7275</v>
      </c>
      <c r="I200" s="259"/>
      <c r="J200" s="84">
        <f>J196*5</f>
        <v>14000</v>
      </c>
      <c r="K200" s="259"/>
      <c r="L200" s="84">
        <f t="shared" si="54"/>
        <v>355</v>
      </c>
      <c r="M200" s="259"/>
      <c r="N200" s="84">
        <f t="shared" si="55"/>
        <v>14355</v>
      </c>
      <c r="O200" s="246"/>
    </row>
    <row r="201" spans="1:15" ht="12.75">
      <c r="A201" s="245"/>
      <c r="B201" s="127" t="s">
        <v>54</v>
      </c>
      <c r="C201" s="246" t="s">
        <v>19</v>
      </c>
      <c r="D201" s="84">
        <f>6*D196</f>
        <v>8304</v>
      </c>
      <c r="E201" s="259"/>
      <c r="F201" s="84">
        <f t="shared" si="56"/>
        <v>355</v>
      </c>
      <c r="G201" s="259"/>
      <c r="H201" s="84">
        <f t="shared" si="53"/>
        <v>8659</v>
      </c>
      <c r="I201" s="259"/>
      <c r="J201" s="84">
        <f>J196*6</f>
        <v>16800</v>
      </c>
      <c r="K201" s="259"/>
      <c r="L201" s="84">
        <f t="shared" si="54"/>
        <v>355</v>
      </c>
      <c r="M201" s="259"/>
      <c r="N201" s="84">
        <f t="shared" si="55"/>
        <v>17155</v>
      </c>
      <c r="O201" s="246"/>
    </row>
    <row r="202" spans="1:15" ht="12.75">
      <c r="A202" s="245"/>
      <c r="B202" s="127" t="s">
        <v>55</v>
      </c>
      <c r="C202" s="246" t="s">
        <v>19</v>
      </c>
      <c r="D202" s="84">
        <f>7*D196</f>
        <v>9688</v>
      </c>
      <c r="E202" s="259"/>
      <c r="F202" s="84">
        <f t="shared" si="56"/>
        <v>355</v>
      </c>
      <c r="G202" s="259"/>
      <c r="H202" s="84">
        <f t="shared" si="53"/>
        <v>10043</v>
      </c>
      <c r="I202" s="259"/>
      <c r="J202" s="84">
        <f>J196*7</f>
        <v>19600</v>
      </c>
      <c r="K202" s="259"/>
      <c r="L202" s="84">
        <f t="shared" si="54"/>
        <v>355</v>
      </c>
      <c r="M202" s="259"/>
      <c r="N202" s="84">
        <f t="shared" si="55"/>
        <v>19955</v>
      </c>
      <c r="O202" s="246"/>
    </row>
    <row r="203" spans="1:15" ht="12.75">
      <c r="A203" s="245"/>
      <c r="B203" s="127" t="s">
        <v>56</v>
      </c>
      <c r="C203" s="246" t="s">
        <v>19</v>
      </c>
      <c r="D203" s="84">
        <f>8*D196</f>
        <v>11072</v>
      </c>
      <c r="E203" s="259"/>
      <c r="F203" s="84">
        <f t="shared" si="56"/>
        <v>355</v>
      </c>
      <c r="G203" s="259"/>
      <c r="H203" s="84">
        <f t="shared" si="53"/>
        <v>11427</v>
      </c>
      <c r="I203" s="259"/>
      <c r="J203" s="84">
        <f>J196*8</f>
        <v>22400</v>
      </c>
      <c r="K203" s="259"/>
      <c r="L203" s="84">
        <f t="shared" si="54"/>
        <v>355</v>
      </c>
      <c r="M203" s="259"/>
      <c r="N203" s="84">
        <f t="shared" si="55"/>
        <v>22755</v>
      </c>
      <c r="O203" s="246"/>
    </row>
    <row r="204" spans="1:15" ht="12.75">
      <c r="A204" s="245"/>
      <c r="B204" s="127" t="s">
        <v>57</v>
      </c>
      <c r="C204" s="246" t="s">
        <v>19</v>
      </c>
      <c r="D204" s="84">
        <f>9*D196</f>
        <v>12456</v>
      </c>
      <c r="E204" s="259"/>
      <c r="F204" s="84">
        <f t="shared" si="56"/>
        <v>355</v>
      </c>
      <c r="G204" s="259"/>
      <c r="H204" s="84">
        <f t="shared" si="53"/>
        <v>12811</v>
      </c>
      <c r="I204" s="259"/>
      <c r="J204" s="84">
        <f>J196*9</f>
        <v>25200</v>
      </c>
      <c r="K204" s="259"/>
      <c r="L204" s="84">
        <f t="shared" si="54"/>
        <v>355</v>
      </c>
      <c r="M204" s="259"/>
      <c r="N204" s="84">
        <f t="shared" si="55"/>
        <v>25555</v>
      </c>
      <c r="O204" s="246"/>
    </row>
    <row r="205" spans="1:15" ht="12.75">
      <c r="A205" s="245"/>
      <c r="B205" s="127" t="s">
        <v>58</v>
      </c>
      <c r="C205" s="246" t="s">
        <v>19</v>
      </c>
      <c r="D205" s="84">
        <f>10*D196</f>
        <v>13840</v>
      </c>
      <c r="E205" s="259"/>
      <c r="F205" s="84">
        <f t="shared" si="56"/>
        <v>355</v>
      </c>
      <c r="G205" s="259"/>
      <c r="H205" s="84">
        <f t="shared" si="53"/>
        <v>14195</v>
      </c>
      <c r="I205" s="259"/>
      <c r="J205" s="84">
        <f>J196*10</f>
        <v>28000</v>
      </c>
      <c r="K205" s="259"/>
      <c r="L205" s="84">
        <f t="shared" si="54"/>
        <v>355</v>
      </c>
      <c r="M205" s="259"/>
      <c r="N205" s="84">
        <f t="shared" si="55"/>
        <v>28355</v>
      </c>
      <c r="O205" s="246"/>
    </row>
    <row r="206" spans="1:15" ht="12.75">
      <c r="A206" s="245"/>
      <c r="B206" s="127" t="s">
        <v>59</v>
      </c>
      <c r="C206" s="246" t="s">
        <v>19</v>
      </c>
      <c r="D206" s="84">
        <f>11*D196</f>
        <v>15224</v>
      </c>
      <c r="E206" s="259"/>
      <c r="F206" s="84">
        <f t="shared" si="56"/>
        <v>355</v>
      </c>
      <c r="G206" s="259"/>
      <c r="H206" s="84">
        <f t="shared" si="53"/>
        <v>15579</v>
      </c>
      <c r="I206" s="259"/>
      <c r="J206" s="84">
        <f>J196*11</f>
        <v>30800</v>
      </c>
      <c r="K206" s="259"/>
      <c r="L206" s="84">
        <f t="shared" si="54"/>
        <v>355</v>
      </c>
      <c r="M206" s="259"/>
      <c r="N206" s="84">
        <f t="shared" si="55"/>
        <v>31155</v>
      </c>
      <c r="O206" s="246"/>
    </row>
    <row r="207" spans="1:15" ht="6" customHeight="1">
      <c r="A207" s="254"/>
      <c r="B207" s="255"/>
      <c r="C207" s="256"/>
      <c r="D207" s="257"/>
      <c r="E207" s="258"/>
      <c r="F207" s="257"/>
      <c r="G207" s="258"/>
      <c r="H207" s="257"/>
      <c r="I207" s="258"/>
      <c r="J207" s="257"/>
      <c r="K207" s="258"/>
      <c r="L207" s="257"/>
      <c r="M207" s="258"/>
      <c r="N207" s="257"/>
      <c r="O207" s="256"/>
    </row>
    <row r="208" spans="1:15" ht="6" customHeight="1">
      <c r="A208" s="245"/>
      <c r="B208" s="127"/>
      <c r="C208" s="246"/>
      <c r="D208" s="84"/>
      <c r="E208" s="259"/>
      <c r="F208" s="84"/>
      <c r="G208" s="259"/>
      <c r="H208" s="84"/>
      <c r="I208" s="259"/>
      <c r="J208" s="84"/>
      <c r="K208" s="259"/>
      <c r="L208" s="84"/>
      <c r="M208" s="259"/>
      <c r="N208" s="84"/>
      <c r="O208" s="246"/>
    </row>
    <row r="209" spans="1:15" ht="12.75">
      <c r="A209" s="245"/>
      <c r="B209" s="127" t="s">
        <v>165</v>
      </c>
      <c r="C209" s="246"/>
      <c r="D209" s="84"/>
      <c r="E209" s="259"/>
      <c r="F209" s="84"/>
      <c r="G209" s="259"/>
      <c r="H209" s="84"/>
      <c r="I209" s="259"/>
      <c r="J209" s="84"/>
      <c r="K209" s="259"/>
      <c r="L209" s="84"/>
      <c r="M209" s="259"/>
      <c r="N209" s="84"/>
      <c r="O209" s="246"/>
    </row>
    <row r="210" spans="1:15" ht="6" customHeight="1">
      <c r="A210" s="245"/>
      <c r="B210" s="127"/>
      <c r="C210" s="246"/>
      <c r="D210" s="84"/>
      <c r="E210" s="259"/>
      <c r="F210" s="84"/>
      <c r="G210" s="259"/>
      <c r="H210" s="84"/>
      <c r="I210" s="259"/>
      <c r="J210" s="84"/>
      <c r="K210" s="259"/>
      <c r="L210" s="84"/>
      <c r="M210" s="259"/>
      <c r="N210" s="84"/>
      <c r="O210" s="246"/>
    </row>
    <row r="211" spans="1:15" ht="12.75">
      <c r="A211" s="245"/>
      <c r="B211" s="127" t="s">
        <v>48</v>
      </c>
      <c r="C211" s="246"/>
      <c r="D211" s="84"/>
      <c r="E211" s="259"/>
      <c r="F211" s="84"/>
      <c r="G211" s="259"/>
      <c r="H211" s="84"/>
      <c r="I211" s="259"/>
      <c r="J211" s="84"/>
      <c r="K211" s="259"/>
      <c r="L211" s="84"/>
      <c r="M211" s="259"/>
      <c r="N211" s="84"/>
      <c r="O211" s="246"/>
    </row>
    <row r="212" spans="1:15" ht="12.75">
      <c r="A212" s="245"/>
      <c r="B212" s="127" t="s">
        <v>49</v>
      </c>
      <c r="C212" s="246" t="s">
        <v>19</v>
      </c>
      <c r="D212" s="84">
        <v>277</v>
      </c>
      <c r="E212" s="259"/>
      <c r="F212" s="84">
        <v>139.5</v>
      </c>
      <c r="G212" s="259"/>
      <c r="H212" s="84">
        <f aca="true" t="shared" si="57" ref="H212:H222">+D212+F212</f>
        <v>416.5</v>
      </c>
      <c r="I212" s="259"/>
      <c r="J212" s="84">
        <v>777</v>
      </c>
      <c r="K212" s="259"/>
      <c r="L212" s="84">
        <f aca="true" t="shared" si="58" ref="L212:L222">F212</f>
        <v>139.5</v>
      </c>
      <c r="M212" s="259"/>
      <c r="N212" s="84">
        <f aca="true" t="shared" si="59" ref="N212:N222">+J212+L212</f>
        <v>916.5</v>
      </c>
      <c r="O212" s="246"/>
    </row>
    <row r="213" spans="1:15" ht="12.75">
      <c r="A213" s="245"/>
      <c r="B213" s="127" t="s">
        <v>50</v>
      </c>
      <c r="C213" s="246" t="s">
        <v>19</v>
      </c>
      <c r="D213" s="84">
        <f>D212*2</f>
        <v>554</v>
      </c>
      <c r="E213" s="259"/>
      <c r="F213" s="84">
        <f>F212</f>
        <v>139.5</v>
      </c>
      <c r="G213" s="259"/>
      <c r="H213" s="84">
        <f t="shared" si="57"/>
        <v>693.5</v>
      </c>
      <c r="I213" s="259"/>
      <c r="J213" s="84">
        <f>J212*2</f>
        <v>1554</v>
      </c>
      <c r="K213" s="259"/>
      <c r="L213" s="84">
        <f t="shared" si="58"/>
        <v>139.5</v>
      </c>
      <c r="M213" s="259"/>
      <c r="N213" s="84">
        <f t="shared" si="59"/>
        <v>1693.5</v>
      </c>
      <c r="O213" s="246"/>
    </row>
    <row r="214" spans="1:15" ht="12.75">
      <c r="A214" s="245"/>
      <c r="B214" s="127" t="s">
        <v>51</v>
      </c>
      <c r="C214" s="246" t="s">
        <v>19</v>
      </c>
      <c r="D214" s="84">
        <f>D212*3</f>
        <v>831</v>
      </c>
      <c r="E214" s="259"/>
      <c r="F214" s="84">
        <f>F213</f>
        <v>139.5</v>
      </c>
      <c r="G214" s="259"/>
      <c r="H214" s="84">
        <f t="shared" si="57"/>
        <v>970.5</v>
      </c>
      <c r="I214" s="259"/>
      <c r="J214" s="84">
        <f>J212*3</f>
        <v>2331</v>
      </c>
      <c r="K214" s="259"/>
      <c r="L214" s="84">
        <f t="shared" si="58"/>
        <v>139.5</v>
      </c>
      <c r="M214" s="259"/>
      <c r="N214" s="84">
        <f t="shared" si="59"/>
        <v>2470.5</v>
      </c>
      <c r="O214" s="246"/>
    </row>
    <row r="215" spans="1:15" ht="12.75">
      <c r="A215" s="245"/>
      <c r="B215" s="127" t="s">
        <v>52</v>
      </c>
      <c r="C215" s="246" t="s">
        <v>19</v>
      </c>
      <c r="D215" s="84">
        <f>D212*4</f>
        <v>1108</v>
      </c>
      <c r="E215" s="259"/>
      <c r="F215" s="84">
        <f>F214</f>
        <v>139.5</v>
      </c>
      <c r="G215" s="259"/>
      <c r="H215" s="84">
        <f t="shared" si="57"/>
        <v>1247.5</v>
      </c>
      <c r="I215" s="259"/>
      <c r="J215" s="84">
        <f>J212*4</f>
        <v>3108</v>
      </c>
      <c r="K215" s="259"/>
      <c r="L215" s="84">
        <f t="shared" si="58"/>
        <v>139.5</v>
      </c>
      <c r="M215" s="259"/>
      <c r="N215" s="84">
        <f t="shared" si="59"/>
        <v>3247.5</v>
      </c>
      <c r="O215" s="246"/>
    </row>
    <row r="216" spans="1:15" ht="12.75">
      <c r="A216" s="245"/>
      <c r="B216" s="127" t="s">
        <v>53</v>
      </c>
      <c r="C216" s="246" t="s">
        <v>19</v>
      </c>
      <c r="D216" s="84">
        <f>D212*5</f>
        <v>1385</v>
      </c>
      <c r="E216" s="259"/>
      <c r="F216" s="84">
        <f>(F212*2)-78-7</f>
        <v>194</v>
      </c>
      <c r="G216" s="259"/>
      <c r="H216" s="84">
        <f t="shared" si="57"/>
        <v>1579</v>
      </c>
      <c r="I216" s="259"/>
      <c r="J216" s="84">
        <f>J212*5</f>
        <v>3885</v>
      </c>
      <c r="K216" s="259"/>
      <c r="L216" s="84">
        <f t="shared" si="58"/>
        <v>194</v>
      </c>
      <c r="M216" s="259"/>
      <c r="N216" s="84">
        <f t="shared" si="59"/>
        <v>4079</v>
      </c>
      <c r="O216" s="246"/>
    </row>
    <row r="217" spans="1:15" ht="12.75">
      <c r="A217" s="245"/>
      <c r="B217" s="127" t="s">
        <v>54</v>
      </c>
      <c r="C217" s="246" t="s">
        <v>19</v>
      </c>
      <c r="D217" s="84">
        <f>D212*6</f>
        <v>1662</v>
      </c>
      <c r="E217" s="259"/>
      <c r="F217" s="84">
        <f aca="true" t="shared" si="60" ref="F217:F222">$F$216</f>
        <v>194</v>
      </c>
      <c r="G217" s="259"/>
      <c r="H217" s="84">
        <f t="shared" si="57"/>
        <v>1856</v>
      </c>
      <c r="I217" s="259"/>
      <c r="J217" s="84">
        <f>J212*6</f>
        <v>4662</v>
      </c>
      <c r="K217" s="259"/>
      <c r="L217" s="84">
        <f t="shared" si="58"/>
        <v>194</v>
      </c>
      <c r="M217" s="259"/>
      <c r="N217" s="84">
        <f t="shared" si="59"/>
        <v>4856</v>
      </c>
      <c r="O217" s="246"/>
    </row>
    <row r="218" spans="1:15" ht="12.75">
      <c r="A218" s="245"/>
      <c r="B218" s="127" t="s">
        <v>55</v>
      </c>
      <c r="C218" s="246" t="s">
        <v>19</v>
      </c>
      <c r="D218" s="84">
        <f>D212*7</f>
        <v>1939</v>
      </c>
      <c r="E218" s="259"/>
      <c r="F218" s="84">
        <f t="shared" si="60"/>
        <v>194</v>
      </c>
      <c r="G218" s="259"/>
      <c r="H218" s="84">
        <f t="shared" si="57"/>
        <v>2133</v>
      </c>
      <c r="I218" s="259"/>
      <c r="J218" s="84">
        <f>J212*7</f>
        <v>5439</v>
      </c>
      <c r="K218" s="259"/>
      <c r="L218" s="84">
        <f t="shared" si="58"/>
        <v>194</v>
      </c>
      <c r="M218" s="259"/>
      <c r="N218" s="84">
        <f t="shared" si="59"/>
        <v>5633</v>
      </c>
      <c r="O218" s="246"/>
    </row>
    <row r="219" spans="1:15" ht="12.75">
      <c r="A219" s="245"/>
      <c r="B219" s="127" t="s">
        <v>56</v>
      </c>
      <c r="C219" s="246" t="s">
        <v>19</v>
      </c>
      <c r="D219" s="84">
        <f>D212*8</f>
        <v>2216</v>
      </c>
      <c r="E219" s="259"/>
      <c r="F219" s="84">
        <f t="shared" si="60"/>
        <v>194</v>
      </c>
      <c r="G219" s="259"/>
      <c r="H219" s="84">
        <f t="shared" si="57"/>
        <v>2410</v>
      </c>
      <c r="I219" s="259"/>
      <c r="J219" s="84">
        <f>J212*8</f>
        <v>6216</v>
      </c>
      <c r="K219" s="259"/>
      <c r="L219" s="84">
        <f t="shared" si="58"/>
        <v>194</v>
      </c>
      <c r="M219" s="259"/>
      <c r="N219" s="84">
        <f t="shared" si="59"/>
        <v>6410</v>
      </c>
      <c r="O219" s="246"/>
    </row>
    <row r="220" spans="1:15" ht="12.75">
      <c r="A220" s="245"/>
      <c r="B220" s="127" t="s">
        <v>57</v>
      </c>
      <c r="C220" s="246" t="s">
        <v>19</v>
      </c>
      <c r="D220" s="84">
        <f>D212*9</f>
        <v>2493</v>
      </c>
      <c r="E220" s="259"/>
      <c r="F220" s="84">
        <f t="shared" si="60"/>
        <v>194</v>
      </c>
      <c r="G220" s="259"/>
      <c r="H220" s="84">
        <f t="shared" si="57"/>
        <v>2687</v>
      </c>
      <c r="I220" s="259"/>
      <c r="J220" s="84">
        <f>J212*9</f>
        <v>6993</v>
      </c>
      <c r="K220" s="259"/>
      <c r="L220" s="84">
        <f t="shared" si="58"/>
        <v>194</v>
      </c>
      <c r="M220" s="259"/>
      <c r="N220" s="84">
        <f t="shared" si="59"/>
        <v>7187</v>
      </c>
      <c r="O220" s="246"/>
    </row>
    <row r="221" spans="1:15" ht="12.75">
      <c r="A221" s="245"/>
      <c r="B221" s="127" t="s">
        <v>58</v>
      </c>
      <c r="C221" s="246" t="s">
        <v>19</v>
      </c>
      <c r="D221" s="84">
        <f>D212*10</f>
        <v>2770</v>
      </c>
      <c r="E221" s="259"/>
      <c r="F221" s="84">
        <f t="shared" si="60"/>
        <v>194</v>
      </c>
      <c r="G221" s="259"/>
      <c r="H221" s="84">
        <f t="shared" si="57"/>
        <v>2964</v>
      </c>
      <c r="I221" s="259"/>
      <c r="J221" s="84">
        <f>J212*10</f>
        <v>7770</v>
      </c>
      <c r="K221" s="259"/>
      <c r="L221" s="84">
        <f t="shared" si="58"/>
        <v>194</v>
      </c>
      <c r="M221" s="259"/>
      <c r="N221" s="84">
        <f t="shared" si="59"/>
        <v>7964</v>
      </c>
      <c r="O221" s="246"/>
    </row>
    <row r="222" spans="1:15" ht="12.75">
      <c r="A222" s="245"/>
      <c r="B222" s="127" t="s">
        <v>59</v>
      </c>
      <c r="C222" s="246" t="s">
        <v>19</v>
      </c>
      <c r="D222" s="84">
        <f>D212*11</f>
        <v>3047</v>
      </c>
      <c r="E222" s="259"/>
      <c r="F222" s="84">
        <f t="shared" si="60"/>
        <v>194</v>
      </c>
      <c r="G222" s="259"/>
      <c r="H222" s="84">
        <f t="shared" si="57"/>
        <v>3241</v>
      </c>
      <c r="I222" s="259"/>
      <c r="J222" s="84">
        <f>J212*11</f>
        <v>8547</v>
      </c>
      <c r="K222" s="259"/>
      <c r="L222" s="84">
        <f t="shared" si="58"/>
        <v>194</v>
      </c>
      <c r="M222" s="259"/>
      <c r="N222" s="84">
        <f t="shared" si="59"/>
        <v>8741</v>
      </c>
      <c r="O222" s="246"/>
    </row>
    <row r="223" spans="1:15" ht="6" customHeight="1">
      <c r="A223" s="245"/>
      <c r="B223" s="127"/>
      <c r="C223" s="246"/>
      <c r="D223" s="257"/>
      <c r="E223" s="258"/>
      <c r="F223" s="257"/>
      <c r="G223" s="258"/>
      <c r="H223" s="257"/>
      <c r="I223" s="258"/>
      <c r="J223" s="257"/>
      <c r="K223" s="258"/>
      <c r="L223" s="257"/>
      <c r="M223" s="258"/>
      <c r="N223" s="257"/>
      <c r="O223" s="256"/>
    </row>
    <row r="224" spans="1:15" ht="6" customHeight="1">
      <c r="A224" s="245"/>
      <c r="B224" s="127"/>
      <c r="C224" s="246"/>
      <c r="D224" s="84"/>
      <c r="E224" s="259"/>
      <c r="F224" s="84"/>
      <c r="G224" s="259"/>
      <c r="H224" s="84"/>
      <c r="I224" s="259"/>
      <c r="J224" s="84"/>
      <c r="K224" s="259"/>
      <c r="L224" s="84"/>
      <c r="M224" s="259"/>
      <c r="N224" s="84"/>
      <c r="O224" s="246"/>
    </row>
    <row r="225" spans="1:15" ht="12.75" customHeight="1">
      <c r="A225" s="245"/>
      <c r="B225" s="127" t="s">
        <v>166</v>
      </c>
      <c r="C225" s="246"/>
      <c r="D225" s="84"/>
      <c r="E225" s="259"/>
      <c r="F225" s="84"/>
      <c r="G225" s="259"/>
      <c r="H225" s="84"/>
      <c r="I225" s="259"/>
      <c r="J225" s="84"/>
      <c r="K225" s="259"/>
      <c r="L225" s="84"/>
      <c r="M225" s="259"/>
      <c r="N225" s="84"/>
      <c r="O225" s="246"/>
    </row>
    <row r="226" spans="1:15" ht="12.75" customHeight="1">
      <c r="A226" s="245"/>
      <c r="B226" s="127" t="s">
        <v>49</v>
      </c>
      <c r="C226" s="260" t="s">
        <v>123</v>
      </c>
      <c r="D226" s="84">
        <f>D212</f>
        <v>277</v>
      </c>
      <c r="E226" s="259"/>
      <c r="F226" s="84">
        <f>F212+500</f>
        <v>639.5</v>
      </c>
      <c r="G226" s="259"/>
      <c r="H226" s="84">
        <f aca="true" t="shared" si="61" ref="H226:H236">+D226+F226</f>
        <v>916.5</v>
      </c>
      <c r="I226" s="259"/>
      <c r="J226" s="84">
        <f>J212</f>
        <v>777</v>
      </c>
      <c r="K226" s="259"/>
      <c r="L226" s="84">
        <f aca="true" t="shared" si="62" ref="L226:L236">F226</f>
        <v>639.5</v>
      </c>
      <c r="M226" s="259"/>
      <c r="N226" s="84">
        <f aca="true" t="shared" si="63" ref="N226:N236">+J226+L226</f>
        <v>1416.5</v>
      </c>
      <c r="O226" s="246"/>
    </row>
    <row r="227" spans="1:15" ht="12.75" customHeight="1">
      <c r="A227" s="245"/>
      <c r="B227" s="127" t="s">
        <v>50</v>
      </c>
      <c r="C227" s="260" t="s">
        <v>123</v>
      </c>
      <c r="D227" s="84">
        <f>D226*2</f>
        <v>554</v>
      </c>
      <c r="E227" s="259"/>
      <c r="F227" s="84">
        <f>F226</f>
        <v>639.5</v>
      </c>
      <c r="G227" s="259"/>
      <c r="H227" s="84">
        <f t="shared" si="61"/>
        <v>1193.5</v>
      </c>
      <c r="I227" s="259"/>
      <c r="J227" s="84">
        <f>J226*2</f>
        <v>1554</v>
      </c>
      <c r="K227" s="259"/>
      <c r="L227" s="84">
        <f t="shared" si="62"/>
        <v>639.5</v>
      </c>
      <c r="M227" s="259"/>
      <c r="N227" s="84">
        <f t="shared" si="63"/>
        <v>2193.5</v>
      </c>
      <c r="O227" s="246"/>
    </row>
    <row r="228" spans="1:15" ht="12.75" customHeight="1">
      <c r="A228" s="245"/>
      <c r="B228" s="127" t="s">
        <v>51</v>
      </c>
      <c r="C228" s="260" t="s">
        <v>123</v>
      </c>
      <c r="D228" s="84">
        <f>D226*3</f>
        <v>831</v>
      </c>
      <c r="E228" s="259"/>
      <c r="F228" s="84">
        <f>F227</f>
        <v>639.5</v>
      </c>
      <c r="G228" s="259"/>
      <c r="H228" s="84">
        <f t="shared" si="61"/>
        <v>1470.5</v>
      </c>
      <c r="I228" s="259"/>
      <c r="J228" s="84">
        <f>J226*3</f>
        <v>2331</v>
      </c>
      <c r="K228" s="259"/>
      <c r="L228" s="84">
        <f t="shared" si="62"/>
        <v>639.5</v>
      </c>
      <c r="M228" s="259"/>
      <c r="N228" s="84">
        <f t="shared" si="63"/>
        <v>2970.5</v>
      </c>
      <c r="O228" s="246"/>
    </row>
    <row r="229" spans="1:15" ht="12.75" customHeight="1">
      <c r="A229" s="245"/>
      <c r="B229" s="127" t="s">
        <v>52</v>
      </c>
      <c r="C229" s="260" t="s">
        <v>123</v>
      </c>
      <c r="D229" s="84">
        <f>D226*4</f>
        <v>1108</v>
      </c>
      <c r="E229" s="259"/>
      <c r="F229" s="84">
        <f>F228</f>
        <v>639.5</v>
      </c>
      <c r="G229" s="259"/>
      <c r="H229" s="84">
        <f t="shared" si="61"/>
        <v>1747.5</v>
      </c>
      <c r="I229" s="259"/>
      <c r="J229" s="84">
        <f>J226*4</f>
        <v>3108</v>
      </c>
      <c r="K229" s="259"/>
      <c r="L229" s="84">
        <f t="shared" si="62"/>
        <v>639.5</v>
      </c>
      <c r="M229" s="259"/>
      <c r="N229" s="84">
        <f t="shared" si="63"/>
        <v>3747.5</v>
      </c>
      <c r="O229" s="246"/>
    </row>
    <row r="230" spans="1:15" ht="12.75" customHeight="1">
      <c r="A230" s="245"/>
      <c r="B230" s="127" t="s">
        <v>53</v>
      </c>
      <c r="C230" s="260" t="s">
        <v>123</v>
      </c>
      <c r="D230" s="84">
        <f>D226*5</f>
        <v>1385</v>
      </c>
      <c r="E230" s="259"/>
      <c r="F230" s="84">
        <f>F216+500</f>
        <v>694</v>
      </c>
      <c r="G230" s="259"/>
      <c r="H230" s="84">
        <f t="shared" si="61"/>
        <v>2079</v>
      </c>
      <c r="I230" s="259"/>
      <c r="J230" s="84">
        <f>J226*5</f>
        <v>3885</v>
      </c>
      <c r="K230" s="259"/>
      <c r="L230" s="84">
        <f t="shared" si="62"/>
        <v>694</v>
      </c>
      <c r="M230" s="259"/>
      <c r="N230" s="84">
        <f t="shared" si="63"/>
        <v>4579</v>
      </c>
      <c r="O230" s="246"/>
    </row>
    <row r="231" spans="1:15" ht="12.75" customHeight="1">
      <c r="A231" s="245"/>
      <c r="B231" s="127" t="s">
        <v>54</v>
      </c>
      <c r="C231" s="260" t="s">
        <v>123</v>
      </c>
      <c r="D231" s="84">
        <f>D226*6</f>
        <v>1662</v>
      </c>
      <c r="E231" s="259"/>
      <c r="F231" s="84">
        <f aca="true" t="shared" si="64" ref="F231:F236">F217+500</f>
        <v>694</v>
      </c>
      <c r="G231" s="259"/>
      <c r="H231" s="84">
        <f t="shared" si="61"/>
        <v>2356</v>
      </c>
      <c r="I231" s="259"/>
      <c r="J231" s="84">
        <f>J226*6</f>
        <v>4662</v>
      </c>
      <c r="K231" s="259"/>
      <c r="L231" s="84">
        <f t="shared" si="62"/>
        <v>694</v>
      </c>
      <c r="M231" s="259"/>
      <c r="N231" s="84">
        <f t="shared" si="63"/>
        <v>5356</v>
      </c>
      <c r="O231" s="246"/>
    </row>
    <row r="232" spans="1:15" ht="12.75" customHeight="1">
      <c r="A232" s="245"/>
      <c r="B232" s="127" t="s">
        <v>55</v>
      </c>
      <c r="C232" s="260" t="s">
        <v>123</v>
      </c>
      <c r="D232" s="84">
        <f>D226*7</f>
        <v>1939</v>
      </c>
      <c r="E232" s="259"/>
      <c r="F232" s="84">
        <f t="shared" si="64"/>
        <v>694</v>
      </c>
      <c r="G232" s="259"/>
      <c r="H232" s="84">
        <f t="shared" si="61"/>
        <v>2633</v>
      </c>
      <c r="I232" s="259"/>
      <c r="J232" s="84">
        <f>J226*7</f>
        <v>5439</v>
      </c>
      <c r="K232" s="259"/>
      <c r="L232" s="84">
        <f t="shared" si="62"/>
        <v>694</v>
      </c>
      <c r="M232" s="259"/>
      <c r="N232" s="84">
        <f t="shared" si="63"/>
        <v>6133</v>
      </c>
      <c r="O232" s="246"/>
    </row>
    <row r="233" spans="1:15" ht="12.75" customHeight="1">
      <c r="A233" s="245"/>
      <c r="B233" s="127" t="s">
        <v>56</v>
      </c>
      <c r="C233" s="260" t="s">
        <v>123</v>
      </c>
      <c r="D233" s="84">
        <f>D226*8</f>
        <v>2216</v>
      </c>
      <c r="E233" s="259"/>
      <c r="F233" s="84">
        <f t="shared" si="64"/>
        <v>694</v>
      </c>
      <c r="G233" s="259"/>
      <c r="H233" s="84">
        <f t="shared" si="61"/>
        <v>2910</v>
      </c>
      <c r="I233" s="259"/>
      <c r="J233" s="84">
        <f>J226*8</f>
        <v>6216</v>
      </c>
      <c r="K233" s="259"/>
      <c r="L233" s="84">
        <f t="shared" si="62"/>
        <v>694</v>
      </c>
      <c r="M233" s="259"/>
      <c r="N233" s="84">
        <f t="shared" si="63"/>
        <v>6910</v>
      </c>
      <c r="O233" s="246"/>
    </row>
    <row r="234" spans="1:15" ht="12.75" customHeight="1">
      <c r="A234" s="245"/>
      <c r="B234" s="127" t="s">
        <v>57</v>
      </c>
      <c r="C234" s="260" t="s">
        <v>123</v>
      </c>
      <c r="D234" s="84">
        <f>D226*9</f>
        <v>2493</v>
      </c>
      <c r="E234" s="259"/>
      <c r="F234" s="84">
        <f t="shared" si="64"/>
        <v>694</v>
      </c>
      <c r="G234" s="259"/>
      <c r="H234" s="84">
        <f t="shared" si="61"/>
        <v>3187</v>
      </c>
      <c r="I234" s="259"/>
      <c r="J234" s="84">
        <f>J226*9</f>
        <v>6993</v>
      </c>
      <c r="K234" s="259"/>
      <c r="L234" s="84">
        <f t="shared" si="62"/>
        <v>694</v>
      </c>
      <c r="M234" s="259"/>
      <c r="N234" s="84">
        <f t="shared" si="63"/>
        <v>7687</v>
      </c>
      <c r="O234" s="246"/>
    </row>
    <row r="235" spans="1:15" ht="12.75" customHeight="1">
      <c r="A235" s="245"/>
      <c r="B235" s="127" t="s">
        <v>58</v>
      </c>
      <c r="C235" s="260" t="s">
        <v>123</v>
      </c>
      <c r="D235" s="84">
        <f>D226*10</f>
        <v>2770</v>
      </c>
      <c r="E235" s="259"/>
      <c r="F235" s="84">
        <f t="shared" si="64"/>
        <v>694</v>
      </c>
      <c r="G235" s="259"/>
      <c r="H235" s="84">
        <f t="shared" si="61"/>
        <v>3464</v>
      </c>
      <c r="I235" s="259"/>
      <c r="J235" s="84">
        <f>J226*10</f>
        <v>7770</v>
      </c>
      <c r="K235" s="259"/>
      <c r="L235" s="84">
        <f t="shared" si="62"/>
        <v>694</v>
      </c>
      <c r="M235" s="259"/>
      <c r="N235" s="84">
        <f t="shared" si="63"/>
        <v>8464</v>
      </c>
      <c r="O235" s="246"/>
    </row>
    <row r="236" spans="1:15" ht="12.75" customHeight="1">
      <c r="A236" s="245"/>
      <c r="B236" s="127" t="s">
        <v>59</v>
      </c>
      <c r="C236" s="260" t="s">
        <v>123</v>
      </c>
      <c r="D236" s="84">
        <f>D226*11</f>
        <v>3047</v>
      </c>
      <c r="E236" s="259"/>
      <c r="F236" s="84">
        <f t="shared" si="64"/>
        <v>694</v>
      </c>
      <c r="G236" s="259"/>
      <c r="H236" s="84">
        <f t="shared" si="61"/>
        <v>3741</v>
      </c>
      <c r="I236" s="259"/>
      <c r="J236" s="84">
        <f>J226*11</f>
        <v>8547</v>
      </c>
      <c r="K236" s="259"/>
      <c r="L236" s="84">
        <f t="shared" si="62"/>
        <v>694</v>
      </c>
      <c r="M236" s="259"/>
      <c r="N236" s="84">
        <f t="shared" si="63"/>
        <v>9241</v>
      </c>
      <c r="O236" s="246"/>
    </row>
    <row r="237" spans="1:15" ht="6" customHeight="1">
      <c r="A237" s="245"/>
      <c r="B237" s="127"/>
      <c r="C237" s="246"/>
      <c r="D237" s="257"/>
      <c r="E237" s="258"/>
      <c r="F237" s="257"/>
      <c r="G237" s="258"/>
      <c r="H237" s="257"/>
      <c r="I237" s="258"/>
      <c r="J237" s="257"/>
      <c r="K237" s="258"/>
      <c r="L237" s="257"/>
      <c r="M237" s="258"/>
      <c r="N237" s="257"/>
      <c r="O237" s="256"/>
    </row>
    <row r="238" spans="1:15" ht="12.75">
      <c r="A238" s="245"/>
      <c r="B238" s="127" t="s">
        <v>60</v>
      </c>
      <c r="C238" s="246"/>
      <c r="D238" s="84"/>
      <c r="E238" s="259"/>
      <c r="F238" s="84"/>
      <c r="G238" s="259"/>
      <c r="H238" s="84"/>
      <c r="I238" s="259"/>
      <c r="J238" s="84"/>
      <c r="K238" s="259"/>
      <c r="L238" s="84"/>
      <c r="M238" s="259"/>
      <c r="N238" s="84"/>
      <c r="O238" s="246"/>
    </row>
    <row r="239" spans="1:15" ht="12.75">
      <c r="A239" s="245"/>
      <c r="B239" s="127" t="s">
        <v>49</v>
      </c>
      <c r="C239" s="246" t="s">
        <v>19</v>
      </c>
      <c r="D239" s="84">
        <v>417</v>
      </c>
      <c r="E239" s="259"/>
      <c r="F239" s="84">
        <f>F212</f>
        <v>139.5</v>
      </c>
      <c r="G239" s="259"/>
      <c r="H239" s="84">
        <f aca="true" t="shared" si="65" ref="H239:H249">+D239+F239</f>
        <v>556.5</v>
      </c>
      <c r="I239" s="259"/>
      <c r="J239" s="84">
        <v>956</v>
      </c>
      <c r="K239" s="259"/>
      <c r="L239" s="84">
        <f aca="true" t="shared" si="66" ref="L239:L249">F239</f>
        <v>139.5</v>
      </c>
      <c r="M239" s="259"/>
      <c r="N239" s="84">
        <f aca="true" t="shared" si="67" ref="N239:N249">+J239+L239</f>
        <v>1095.5</v>
      </c>
      <c r="O239" s="246"/>
    </row>
    <row r="240" spans="1:15" ht="12.75">
      <c r="A240" s="245"/>
      <c r="B240" s="127" t="s">
        <v>50</v>
      </c>
      <c r="C240" s="246" t="s">
        <v>19</v>
      </c>
      <c r="D240" s="84">
        <f>D239*2</f>
        <v>834</v>
      </c>
      <c r="E240" s="259"/>
      <c r="F240" s="84">
        <f>F213</f>
        <v>139.5</v>
      </c>
      <c r="G240" s="259"/>
      <c r="H240" s="84">
        <f t="shared" si="65"/>
        <v>973.5</v>
      </c>
      <c r="I240" s="259"/>
      <c r="J240" s="84">
        <f>J239*2</f>
        <v>1912</v>
      </c>
      <c r="K240" s="259"/>
      <c r="L240" s="84">
        <f t="shared" si="66"/>
        <v>139.5</v>
      </c>
      <c r="M240" s="259"/>
      <c r="N240" s="84">
        <f t="shared" si="67"/>
        <v>2051.5</v>
      </c>
      <c r="O240" s="246"/>
    </row>
    <row r="241" spans="1:15" ht="12.75">
      <c r="A241" s="245"/>
      <c r="B241" s="127" t="s">
        <v>51</v>
      </c>
      <c r="C241" s="246" t="s">
        <v>19</v>
      </c>
      <c r="D241" s="84">
        <f>D239*3</f>
        <v>1251</v>
      </c>
      <c r="E241" s="259"/>
      <c r="F241" s="84">
        <f>F214</f>
        <v>139.5</v>
      </c>
      <c r="G241" s="259"/>
      <c r="H241" s="84">
        <f t="shared" si="65"/>
        <v>1390.5</v>
      </c>
      <c r="I241" s="259"/>
      <c r="J241" s="84">
        <f>J239*3</f>
        <v>2868</v>
      </c>
      <c r="K241" s="259"/>
      <c r="L241" s="84">
        <f t="shared" si="66"/>
        <v>139.5</v>
      </c>
      <c r="M241" s="259"/>
      <c r="N241" s="84">
        <f t="shared" si="67"/>
        <v>3007.5</v>
      </c>
      <c r="O241" s="246"/>
    </row>
    <row r="242" spans="1:15" ht="12.75">
      <c r="A242" s="245"/>
      <c r="B242" s="127" t="s">
        <v>52</v>
      </c>
      <c r="C242" s="246" t="s">
        <v>19</v>
      </c>
      <c r="D242" s="84">
        <f>D239*4</f>
        <v>1668</v>
      </c>
      <c r="E242" s="259"/>
      <c r="F242" s="84">
        <f>F215</f>
        <v>139.5</v>
      </c>
      <c r="G242" s="259"/>
      <c r="H242" s="84">
        <f t="shared" si="65"/>
        <v>1807.5</v>
      </c>
      <c r="I242" s="259"/>
      <c r="J242" s="84">
        <f>J239*4</f>
        <v>3824</v>
      </c>
      <c r="K242" s="259"/>
      <c r="L242" s="84">
        <f t="shared" si="66"/>
        <v>139.5</v>
      </c>
      <c r="M242" s="259"/>
      <c r="N242" s="84">
        <f t="shared" si="67"/>
        <v>3963.5</v>
      </c>
      <c r="O242" s="246"/>
    </row>
    <row r="243" spans="1:15" ht="12.75">
      <c r="A243" s="245"/>
      <c r="B243" s="127" t="s">
        <v>53</v>
      </c>
      <c r="C243" s="246" t="s">
        <v>19</v>
      </c>
      <c r="D243" s="84">
        <f>D239*5</f>
        <v>2085</v>
      </c>
      <c r="E243" s="259"/>
      <c r="F243" s="84">
        <f>$F$216</f>
        <v>194</v>
      </c>
      <c r="G243" s="259"/>
      <c r="H243" s="84">
        <f t="shared" si="65"/>
        <v>2279</v>
      </c>
      <c r="I243" s="259"/>
      <c r="J243" s="84">
        <f>J239*5</f>
        <v>4780</v>
      </c>
      <c r="K243" s="259"/>
      <c r="L243" s="84">
        <f t="shared" si="66"/>
        <v>194</v>
      </c>
      <c r="M243" s="259"/>
      <c r="N243" s="84">
        <f t="shared" si="67"/>
        <v>4974</v>
      </c>
      <c r="O243" s="246"/>
    </row>
    <row r="244" spans="1:15" ht="12.75">
      <c r="A244" s="245"/>
      <c r="B244" s="127" t="s">
        <v>54</v>
      </c>
      <c r="C244" s="246" t="s">
        <v>19</v>
      </c>
      <c r="D244" s="84">
        <f>D239*6</f>
        <v>2502</v>
      </c>
      <c r="E244" s="259"/>
      <c r="F244" s="84">
        <f aca="true" t="shared" si="68" ref="F244:F249">$F$216</f>
        <v>194</v>
      </c>
      <c r="G244" s="259"/>
      <c r="H244" s="84">
        <f t="shared" si="65"/>
        <v>2696</v>
      </c>
      <c r="I244" s="259"/>
      <c r="J244" s="84">
        <f>J239*6</f>
        <v>5736</v>
      </c>
      <c r="K244" s="259"/>
      <c r="L244" s="84">
        <f t="shared" si="66"/>
        <v>194</v>
      </c>
      <c r="M244" s="259"/>
      <c r="N244" s="84">
        <f t="shared" si="67"/>
        <v>5930</v>
      </c>
      <c r="O244" s="246"/>
    </row>
    <row r="245" spans="1:15" ht="12.75">
      <c r="A245" s="245"/>
      <c r="B245" s="127" t="s">
        <v>55</v>
      </c>
      <c r="C245" s="246" t="s">
        <v>19</v>
      </c>
      <c r="D245" s="84">
        <f>D239*7</f>
        <v>2919</v>
      </c>
      <c r="E245" s="259"/>
      <c r="F245" s="84">
        <f t="shared" si="68"/>
        <v>194</v>
      </c>
      <c r="G245" s="259"/>
      <c r="H245" s="84">
        <f t="shared" si="65"/>
        <v>3113</v>
      </c>
      <c r="I245" s="259"/>
      <c r="J245" s="84">
        <f>J239*7</f>
        <v>6692</v>
      </c>
      <c r="K245" s="259"/>
      <c r="L245" s="84">
        <f t="shared" si="66"/>
        <v>194</v>
      </c>
      <c r="M245" s="259"/>
      <c r="N245" s="84">
        <f t="shared" si="67"/>
        <v>6886</v>
      </c>
      <c r="O245" s="246"/>
    </row>
    <row r="246" spans="1:15" ht="12.75">
      <c r="A246" s="245"/>
      <c r="B246" s="127" t="s">
        <v>56</v>
      </c>
      <c r="C246" s="246" t="s">
        <v>19</v>
      </c>
      <c r="D246" s="84">
        <f>D239*8</f>
        <v>3336</v>
      </c>
      <c r="E246" s="259"/>
      <c r="F246" s="84">
        <f t="shared" si="68"/>
        <v>194</v>
      </c>
      <c r="G246" s="259"/>
      <c r="H246" s="84">
        <f t="shared" si="65"/>
        <v>3530</v>
      </c>
      <c r="I246" s="259"/>
      <c r="J246" s="84">
        <f>J239*8</f>
        <v>7648</v>
      </c>
      <c r="K246" s="259"/>
      <c r="L246" s="84">
        <f t="shared" si="66"/>
        <v>194</v>
      </c>
      <c r="M246" s="259"/>
      <c r="N246" s="84">
        <f t="shared" si="67"/>
        <v>7842</v>
      </c>
      <c r="O246" s="246"/>
    </row>
    <row r="247" spans="1:15" ht="12.75">
      <c r="A247" s="245"/>
      <c r="B247" s="127" t="s">
        <v>57</v>
      </c>
      <c r="C247" s="246" t="s">
        <v>19</v>
      </c>
      <c r="D247" s="84">
        <f>D239*9</f>
        <v>3753</v>
      </c>
      <c r="E247" s="259"/>
      <c r="F247" s="84">
        <f t="shared" si="68"/>
        <v>194</v>
      </c>
      <c r="G247" s="259"/>
      <c r="H247" s="84">
        <f t="shared" si="65"/>
        <v>3947</v>
      </c>
      <c r="I247" s="259"/>
      <c r="J247" s="84">
        <f>J239*9</f>
        <v>8604</v>
      </c>
      <c r="K247" s="259"/>
      <c r="L247" s="84">
        <f t="shared" si="66"/>
        <v>194</v>
      </c>
      <c r="M247" s="259"/>
      <c r="N247" s="84">
        <f t="shared" si="67"/>
        <v>8798</v>
      </c>
      <c r="O247" s="246"/>
    </row>
    <row r="248" spans="1:15" ht="12.75">
      <c r="A248" s="245"/>
      <c r="B248" s="127" t="s">
        <v>58</v>
      </c>
      <c r="C248" s="246" t="s">
        <v>19</v>
      </c>
      <c r="D248" s="84">
        <f>D239*10</f>
        <v>4170</v>
      </c>
      <c r="E248" s="259"/>
      <c r="F248" s="84">
        <f t="shared" si="68"/>
        <v>194</v>
      </c>
      <c r="G248" s="259"/>
      <c r="H248" s="84">
        <f t="shared" si="65"/>
        <v>4364</v>
      </c>
      <c r="I248" s="259"/>
      <c r="J248" s="84">
        <f>J239*10</f>
        <v>9560</v>
      </c>
      <c r="K248" s="259"/>
      <c r="L248" s="84">
        <f t="shared" si="66"/>
        <v>194</v>
      </c>
      <c r="M248" s="259"/>
      <c r="N248" s="84">
        <f t="shared" si="67"/>
        <v>9754</v>
      </c>
      <c r="O248" s="246"/>
    </row>
    <row r="249" spans="1:15" ht="12.75">
      <c r="A249" s="245"/>
      <c r="B249" s="127" t="s">
        <v>59</v>
      </c>
      <c r="C249" s="246" t="s">
        <v>19</v>
      </c>
      <c r="D249" s="84">
        <f>D239*11</f>
        <v>4587</v>
      </c>
      <c r="E249" s="259"/>
      <c r="F249" s="84">
        <f t="shared" si="68"/>
        <v>194</v>
      </c>
      <c r="G249" s="259"/>
      <c r="H249" s="84">
        <f t="shared" si="65"/>
        <v>4781</v>
      </c>
      <c r="I249" s="259"/>
      <c r="J249" s="84">
        <f>J239*11</f>
        <v>10516</v>
      </c>
      <c r="K249" s="259"/>
      <c r="L249" s="84">
        <f t="shared" si="66"/>
        <v>194</v>
      </c>
      <c r="M249" s="259"/>
      <c r="N249" s="84">
        <f t="shared" si="67"/>
        <v>10710</v>
      </c>
      <c r="O249" s="246"/>
    </row>
    <row r="250" spans="1:15" ht="6" customHeight="1">
      <c r="A250" s="245"/>
      <c r="B250" s="127"/>
      <c r="C250" s="246"/>
      <c r="D250" s="352"/>
      <c r="E250" s="258"/>
      <c r="F250" s="257"/>
      <c r="G250" s="258"/>
      <c r="H250" s="257"/>
      <c r="I250" s="258"/>
      <c r="J250" s="257"/>
      <c r="K250" s="258"/>
      <c r="L250" s="257"/>
      <c r="M250" s="258"/>
      <c r="N250" s="257"/>
      <c r="O250" s="256"/>
    </row>
    <row r="251" spans="1:15" ht="6" customHeight="1">
      <c r="A251" s="245"/>
      <c r="B251" s="127"/>
      <c r="C251" s="246"/>
      <c r="D251" s="84"/>
      <c r="E251" s="259"/>
      <c r="F251" s="84"/>
      <c r="G251" s="259"/>
      <c r="H251" s="84"/>
      <c r="I251" s="259"/>
      <c r="J251" s="84"/>
      <c r="K251" s="259"/>
      <c r="L251" s="84"/>
      <c r="M251" s="259"/>
      <c r="N251" s="84"/>
      <c r="O251" s="246"/>
    </row>
    <row r="252" spans="1:15" ht="12.75" customHeight="1">
      <c r="A252" s="245"/>
      <c r="B252" s="127" t="s">
        <v>329</v>
      </c>
      <c r="C252" s="246"/>
      <c r="D252" s="84"/>
      <c r="E252" s="259"/>
      <c r="F252" s="84"/>
      <c r="G252" s="259"/>
      <c r="H252" s="84"/>
      <c r="I252" s="259"/>
      <c r="J252" s="84"/>
      <c r="K252" s="259"/>
      <c r="L252" s="84"/>
      <c r="M252" s="259"/>
      <c r="N252" s="84"/>
      <c r="O252" s="246"/>
    </row>
    <row r="253" spans="1:15" ht="12.75" customHeight="1">
      <c r="A253" s="245"/>
      <c r="B253" s="127" t="s">
        <v>49</v>
      </c>
      <c r="C253" s="260" t="s">
        <v>123</v>
      </c>
      <c r="D253" s="84">
        <v>680</v>
      </c>
      <c r="E253" s="259"/>
      <c r="F253" s="84">
        <v>139.5</v>
      </c>
      <c r="G253" s="259"/>
      <c r="H253" s="84">
        <f aca="true" t="shared" si="69" ref="H253:H263">+D253+F253</f>
        <v>819.5</v>
      </c>
      <c r="I253" s="259"/>
      <c r="J253" s="84">
        <v>1359</v>
      </c>
      <c r="K253" s="259"/>
      <c r="L253" s="84">
        <f aca="true" t="shared" si="70" ref="L253:L263">F253</f>
        <v>139.5</v>
      </c>
      <c r="M253" s="259"/>
      <c r="N253" s="84">
        <f aca="true" t="shared" si="71" ref="N253:N263">+J253+L253</f>
        <v>1498.5</v>
      </c>
      <c r="O253" s="246"/>
    </row>
    <row r="254" spans="1:15" ht="12.75" customHeight="1">
      <c r="A254" s="245"/>
      <c r="B254" s="127" t="s">
        <v>50</v>
      </c>
      <c r="C254" s="260" t="s">
        <v>123</v>
      </c>
      <c r="D254" s="84">
        <f>D253*2</f>
        <v>1360</v>
      </c>
      <c r="E254" s="259"/>
      <c r="F254" s="84">
        <f>F253</f>
        <v>139.5</v>
      </c>
      <c r="G254" s="259"/>
      <c r="H254" s="84">
        <f t="shared" si="69"/>
        <v>1499.5</v>
      </c>
      <c r="I254" s="259"/>
      <c r="J254" s="84">
        <f>J253*2</f>
        <v>2718</v>
      </c>
      <c r="K254" s="259"/>
      <c r="L254" s="84">
        <f t="shared" si="70"/>
        <v>139.5</v>
      </c>
      <c r="M254" s="259"/>
      <c r="N254" s="84">
        <f t="shared" si="71"/>
        <v>2857.5</v>
      </c>
      <c r="O254" s="246"/>
    </row>
    <row r="255" spans="1:15" ht="12.75" customHeight="1">
      <c r="A255" s="245"/>
      <c r="B255" s="127" t="s">
        <v>51</v>
      </c>
      <c r="C255" s="260" t="s">
        <v>123</v>
      </c>
      <c r="D255" s="84">
        <f>D253*3</f>
        <v>2040</v>
      </c>
      <c r="E255" s="259"/>
      <c r="F255" s="84">
        <f>F254</f>
        <v>139.5</v>
      </c>
      <c r="G255" s="259"/>
      <c r="H255" s="84">
        <f t="shared" si="69"/>
        <v>2179.5</v>
      </c>
      <c r="I255" s="259"/>
      <c r="J255" s="84">
        <f>J253*3</f>
        <v>4077</v>
      </c>
      <c r="K255" s="259"/>
      <c r="L255" s="84">
        <f t="shared" si="70"/>
        <v>139.5</v>
      </c>
      <c r="M255" s="259"/>
      <c r="N255" s="84">
        <f t="shared" si="71"/>
        <v>4216.5</v>
      </c>
      <c r="O255" s="246"/>
    </row>
    <row r="256" spans="1:15" ht="12.75" customHeight="1">
      <c r="A256" s="245"/>
      <c r="B256" s="127" t="s">
        <v>52</v>
      </c>
      <c r="C256" s="260" t="s">
        <v>123</v>
      </c>
      <c r="D256" s="84">
        <f>D253*4</f>
        <v>2720</v>
      </c>
      <c r="E256" s="259"/>
      <c r="F256" s="84">
        <f>F255</f>
        <v>139.5</v>
      </c>
      <c r="G256" s="259"/>
      <c r="H256" s="84">
        <f t="shared" si="69"/>
        <v>2859.5</v>
      </c>
      <c r="I256" s="259"/>
      <c r="J256" s="84">
        <f>J253*4</f>
        <v>5436</v>
      </c>
      <c r="K256" s="259"/>
      <c r="L256" s="84">
        <f t="shared" si="70"/>
        <v>139.5</v>
      </c>
      <c r="M256" s="259"/>
      <c r="N256" s="84">
        <f t="shared" si="71"/>
        <v>5575.5</v>
      </c>
      <c r="O256" s="246"/>
    </row>
    <row r="257" spans="1:15" ht="12.75" customHeight="1">
      <c r="A257" s="245"/>
      <c r="B257" s="127" t="s">
        <v>53</v>
      </c>
      <c r="C257" s="260" t="s">
        <v>123</v>
      </c>
      <c r="D257" s="84">
        <f>D253*5</f>
        <v>3400</v>
      </c>
      <c r="E257" s="259"/>
      <c r="F257" s="84">
        <f>$F$216</f>
        <v>194</v>
      </c>
      <c r="G257" s="259"/>
      <c r="H257" s="84">
        <f t="shared" si="69"/>
        <v>3594</v>
      </c>
      <c r="I257" s="259"/>
      <c r="J257" s="84">
        <f>J253*5</f>
        <v>6795</v>
      </c>
      <c r="K257" s="259"/>
      <c r="L257" s="84">
        <f t="shared" si="70"/>
        <v>194</v>
      </c>
      <c r="M257" s="259"/>
      <c r="N257" s="84">
        <f t="shared" si="71"/>
        <v>6989</v>
      </c>
      <c r="O257" s="246"/>
    </row>
    <row r="258" spans="1:15" ht="12.75" customHeight="1">
      <c r="A258" s="245"/>
      <c r="B258" s="127" t="s">
        <v>54</v>
      </c>
      <c r="C258" s="260" t="s">
        <v>123</v>
      </c>
      <c r="D258" s="84">
        <f>D253*6</f>
        <v>4080</v>
      </c>
      <c r="E258" s="259"/>
      <c r="F258" s="84">
        <f aca="true" t="shared" si="72" ref="F258:F263">$F$216</f>
        <v>194</v>
      </c>
      <c r="G258" s="259"/>
      <c r="H258" s="84">
        <f t="shared" si="69"/>
        <v>4274</v>
      </c>
      <c r="I258" s="259"/>
      <c r="J258" s="84">
        <f>J253*6</f>
        <v>8154</v>
      </c>
      <c r="K258" s="259"/>
      <c r="L258" s="84">
        <f t="shared" si="70"/>
        <v>194</v>
      </c>
      <c r="M258" s="259"/>
      <c r="N258" s="84">
        <f t="shared" si="71"/>
        <v>8348</v>
      </c>
      <c r="O258" s="246"/>
    </row>
    <row r="259" spans="1:15" ht="12.75" customHeight="1">
      <c r="A259" s="245"/>
      <c r="B259" s="127" t="s">
        <v>55</v>
      </c>
      <c r="C259" s="260" t="s">
        <v>123</v>
      </c>
      <c r="D259" s="84">
        <f>D253*7</f>
        <v>4760</v>
      </c>
      <c r="E259" s="259"/>
      <c r="F259" s="84">
        <f t="shared" si="72"/>
        <v>194</v>
      </c>
      <c r="G259" s="259"/>
      <c r="H259" s="84">
        <f t="shared" si="69"/>
        <v>4954</v>
      </c>
      <c r="I259" s="259"/>
      <c r="J259" s="84">
        <f>J253*7</f>
        <v>9513</v>
      </c>
      <c r="K259" s="259"/>
      <c r="L259" s="84">
        <f t="shared" si="70"/>
        <v>194</v>
      </c>
      <c r="M259" s="259"/>
      <c r="N259" s="84">
        <f t="shared" si="71"/>
        <v>9707</v>
      </c>
      <c r="O259" s="246"/>
    </row>
    <row r="260" spans="1:15" ht="12.75" customHeight="1">
      <c r="A260" s="245"/>
      <c r="B260" s="127" t="s">
        <v>56</v>
      </c>
      <c r="C260" s="260" t="s">
        <v>123</v>
      </c>
      <c r="D260" s="84">
        <f>D253*8</f>
        <v>5440</v>
      </c>
      <c r="E260" s="259"/>
      <c r="F260" s="84">
        <f t="shared" si="72"/>
        <v>194</v>
      </c>
      <c r="G260" s="259"/>
      <c r="H260" s="84">
        <f t="shared" si="69"/>
        <v>5634</v>
      </c>
      <c r="I260" s="259"/>
      <c r="J260" s="84">
        <f>J253*8</f>
        <v>10872</v>
      </c>
      <c r="K260" s="259"/>
      <c r="L260" s="84">
        <f t="shared" si="70"/>
        <v>194</v>
      </c>
      <c r="M260" s="259"/>
      <c r="N260" s="84">
        <f t="shared" si="71"/>
        <v>11066</v>
      </c>
      <c r="O260" s="246"/>
    </row>
    <row r="261" spans="1:15" ht="12.75" customHeight="1">
      <c r="A261" s="245"/>
      <c r="B261" s="127" t="s">
        <v>57</v>
      </c>
      <c r="C261" s="260" t="s">
        <v>123</v>
      </c>
      <c r="D261" s="84">
        <f>D253*9</f>
        <v>6120</v>
      </c>
      <c r="E261" s="259"/>
      <c r="F261" s="84">
        <f t="shared" si="72"/>
        <v>194</v>
      </c>
      <c r="G261" s="259"/>
      <c r="H261" s="84">
        <f t="shared" si="69"/>
        <v>6314</v>
      </c>
      <c r="I261" s="259"/>
      <c r="J261" s="84">
        <f>J253*9</f>
        <v>12231</v>
      </c>
      <c r="K261" s="259"/>
      <c r="L261" s="84">
        <f t="shared" si="70"/>
        <v>194</v>
      </c>
      <c r="M261" s="259"/>
      <c r="N261" s="84">
        <f t="shared" si="71"/>
        <v>12425</v>
      </c>
      <c r="O261" s="246"/>
    </row>
    <row r="262" spans="1:15" ht="12.75" customHeight="1">
      <c r="A262" s="245"/>
      <c r="B262" s="127" t="s">
        <v>58</v>
      </c>
      <c r="C262" s="260" t="s">
        <v>123</v>
      </c>
      <c r="D262" s="84">
        <f>D253*10</f>
        <v>6800</v>
      </c>
      <c r="E262" s="259"/>
      <c r="F262" s="84">
        <f t="shared" si="72"/>
        <v>194</v>
      </c>
      <c r="G262" s="259"/>
      <c r="H262" s="84">
        <f t="shared" si="69"/>
        <v>6994</v>
      </c>
      <c r="I262" s="259"/>
      <c r="J262" s="84">
        <f>J253*10</f>
        <v>13590</v>
      </c>
      <c r="K262" s="259"/>
      <c r="L262" s="84">
        <f t="shared" si="70"/>
        <v>194</v>
      </c>
      <c r="M262" s="259"/>
      <c r="N262" s="84">
        <f t="shared" si="71"/>
        <v>13784</v>
      </c>
      <c r="O262" s="246"/>
    </row>
    <row r="263" spans="1:15" ht="12.75" customHeight="1">
      <c r="A263" s="245"/>
      <c r="B263" s="127" t="s">
        <v>59</v>
      </c>
      <c r="C263" s="260" t="s">
        <v>123</v>
      </c>
      <c r="D263" s="84">
        <f>D253*11</f>
        <v>7480</v>
      </c>
      <c r="E263" s="259"/>
      <c r="F263" s="84">
        <f t="shared" si="72"/>
        <v>194</v>
      </c>
      <c r="G263" s="259"/>
      <c r="H263" s="84">
        <f t="shared" si="69"/>
        <v>7674</v>
      </c>
      <c r="I263" s="259"/>
      <c r="J263" s="84">
        <f>J253*11</f>
        <v>14949</v>
      </c>
      <c r="K263" s="259"/>
      <c r="L263" s="84">
        <f t="shared" si="70"/>
        <v>194</v>
      </c>
      <c r="M263" s="259"/>
      <c r="N263" s="84">
        <f t="shared" si="71"/>
        <v>15143</v>
      </c>
      <c r="O263" s="246"/>
    </row>
    <row r="264" spans="1:15" ht="6" customHeight="1">
      <c r="A264" s="245"/>
      <c r="B264" s="127"/>
      <c r="C264" s="246"/>
      <c r="D264" s="257"/>
      <c r="E264" s="258"/>
      <c r="F264" s="257"/>
      <c r="G264" s="258"/>
      <c r="H264" s="257"/>
      <c r="I264" s="258"/>
      <c r="J264" s="257"/>
      <c r="K264" s="258"/>
      <c r="L264" s="257"/>
      <c r="M264" s="258"/>
      <c r="N264" s="257"/>
      <c r="O264" s="256"/>
    </row>
    <row r="265" spans="1:15" ht="12.75">
      <c r="A265" s="245"/>
      <c r="B265" s="127" t="s">
        <v>330</v>
      </c>
      <c r="C265" s="246"/>
      <c r="D265" s="84"/>
      <c r="E265" s="259"/>
      <c r="F265" s="84"/>
      <c r="G265" s="259"/>
      <c r="H265" s="84"/>
      <c r="I265" s="259"/>
      <c r="J265" s="84"/>
      <c r="K265" s="259"/>
      <c r="L265" s="84"/>
      <c r="M265" s="259"/>
      <c r="N265" s="84"/>
      <c r="O265" s="246"/>
    </row>
    <row r="266" spans="1:15" ht="12.75">
      <c r="A266" s="245"/>
      <c r="B266" s="127" t="s">
        <v>49</v>
      </c>
      <c r="C266" s="260" t="s">
        <v>123</v>
      </c>
      <c r="D266" s="84">
        <v>865</v>
      </c>
      <c r="E266" s="259"/>
      <c r="F266" s="84">
        <f>F239</f>
        <v>139.5</v>
      </c>
      <c r="G266" s="259"/>
      <c r="H266" s="84">
        <f aca="true" t="shared" si="73" ref="H266:H276">+D266+F266</f>
        <v>1004.5</v>
      </c>
      <c r="I266" s="259"/>
      <c r="J266" s="84">
        <v>1583</v>
      </c>
      <c r="K266" s="259"/>
      <c r="L266" s="84">
        <f aca="true" t="shared" si="74" ref="L266:L276">L239</f>
        <v>139.5</v>
      </c>
      <c r="M266" s="259"/>
      <c r="N266" s="84">
        <f aca="true" t="shared" si="75" ref="N266:N276">+J266+L266</f>
        <v>1722.5</v>
      </c>
      <c r="O266" s="246"/>
    </row>
    <row r="267" spans="1:15" ht="12.75">
      <c r="A267" s="245"/>
      <c r="B267" s="127" t="s">
        <v>50</v>
      </c>
      <c r="C267" s="260" t="s">
        <v>123</v>
      </c>
      <c r="D267" s="84">
        <f>D266*2</f>
        <v>1730</v>
      </c>
      <c r="E267" s="259"/>
      <c r="F267" s="84">
        <f>F240</f>
        <v>139.5</v>
      </c>
      <c r="G267" s="259"/>
      <c r="H267" s="84">
        <f t="shared" si="73"/>
        <v>1869.5</v>
      </c>
      <c r="I267" s="259"/>
      <c r="J267" s="84">
        <f>J266*2</f>
        <v>3166</v>
      </c>
      <c r="K267" s="259"/>
      <c r="L267" s="84">
        <f t="shared" si="74"/>
        <v>139.5</v>
      </c>
      <c r="M267" s="259"/>
      <c r="N267" s="84">
        <f t="shared" si="75"/>
        <v>3305.5</v>
      </c>
      <c r="O267" s="246"/>
    </row>
    <row r="268" spans="1:15" ht="12.75">
      <c r="A268" s="245"/>
      <c r="B268" s="127" t="s">
        <v>51</v>
      </c>
      <c r="C268" s="260" t="s">
        <v>123</v>
      </c>
      <c r="D268" s="84">
        <f>D266*3</f>
        <v>2595</v>
      </c>
      <c r="E268" s="259"/>
      <c r="F268" s="84">
        <f>F241</f>
        <v>139.5</v>
      </c>
      <c r="G268" s="259"/>
      <c r="H268" s="84">
        <f t="shared" si="73"/>
        <v>2734.5</v>
      </c>
      <c r="I268" s="259"/>
      <c r="J268" s="84">
        <f>J266*3</f>
        <v>4749</v>
      </c>
      <c r="K268" s="259"/>
      <c r="L268" s="84">
        <f t="shared" si="74"/>
        <v>139.5</v>
      </c>
      <c r="M268" s="259"/>
      <c r="N268" s="84">
        <f t="shared" si="75"/>
        <v>4888.5</v>
      </c>
      <c r="O268" s="246"/>
    </row>
    <row r="269" spans="1:15" ht="12.75">
      <c r="A269" s="245"/>
      <c r="B269" s="127" t="s">
        <v>52</v>
      </c>
      <c r="C269" s="260" t="s">
        <v>123</v>
      </c>
      <c r="D269" s="84">
        <f>D266*4</f>
        <v>3460</v>
      </c>
      <c r="E269" s="259"/>
      <c r="F269" s="84">
        <f>F242</f>
        <v>139.5</v>
      </c>
      <c r="G269" s="259"/>
      <c r="H269" s="84">
        <f t="shared" si="73"/>
        <v>3599.5</v>
      </c>
      <c r="I269" s="259"/>
      <c r="J269" s="84">
        <f>J266*4</f>
        <v>6332</v>
      </c>
      <c r="K269" s="259"/>
      <c r="L269" s="84">
        <f t="shared" si="74"/>
        <v>139.5</v>
      </c>
      <c r="M269" s="259"/>
      <c r="N269" s="84">
        <f t="shared" si="75"/>
        <v>6471.5</v>
      </c>
      <c r="O269" s="246"/>
    </row>
    <row r="270" spans="1:15" ht="12.75">
      <c r="A270" s="245"/>
      <c r="B270" s="127" t="s">
        <v>53</v>
      </c>
      <c r="C270" s="260" t="s">
        <v>123</v>
      </c>
      <c r="D270" s="84">
        <f>D266*5</f>
        <v>4325</v>
      </c>
      <c r="E270" s="259"/>
      <c r="F270" s="84">
        <f>$F$216</f>
        <v>194</v>
      </c>
      <c r="G270" s="259"/>
      <c r="H270" s="84">
        <f t="shared" si="73"/>
        <v>4519</v>
      </c>
      <c r="I270" s="259"/>
      <c r="J270" s="84">
        <f>J266*5</f>
        <v>7915</v>
      </c>
      <c r="K270" s="259"/>
      <c r="L270" s="84">
        <f t="shared" si="74"/>
        <v>194</v>
      </c>
      <c r="M270" s="259"/>
      <c r="N270" s="84">
        <f t="shared" si="75"/>
        <v>8109</v>
      </c>
      <c r="O270" s="246"/>
    </row>
    <row r="271" spans="1:15" ht="12.75">
      <c r="A271" s="245"/>
      <c r="B271" s="127" t="s">
        <v>54</v>
      </c>
      <c r="C271" s="260" t="s">
        <v>123</v>
      </c>
      <c r="D271" s="84">
        <f>D266*6</f>
        <v>5190</v>
      </c>
      <c r="E271" s="259"/>
      <c r="F271" s="84">
        <f aca="true" t="shared" si="76" ref="F271:F276">$F$216</f>
        <v>194</v>
      </c>
      <c r="G271" s="259"/>
      <c r="H271" s="84">
        <f t="shared" si="73"/>
        <v>5384</v>
      </c>
      <c r="I271" s="259"/>
      <c r="J271" s="84">
        <f>J266*6</f>
        <v>9498</v>
      </c>
      <c r="K271" s="259"/>
      <c r="L271" s="84">
        <f t="shared" si="74"/>
        <v>194</v>
      </c>
      <c r="M271" s="259"/>
      <c r="N271" s="84">
        <f t="shared" si="75"/>
        <v>9692</v>
      </c>
      <c r="O271" s="246"/>
    </row>
    <row r="272" spans="1:15" ht="12.75">
      <c r="A272" s="245"/>
      <c r="B272" s="127" t="s">
        <v>55</v>
      </c>
      <c r="C272" s="260" t="s">
        <v>123</v>
      </c>
      <c r="D272" s="84">
        <f>D266*7</f>
        <v>6055</v>
      </c>
      <c r="E272" s="259"/>
      <c r="F272" s="84">
        <f t="shared" si="76"/>
        <v>194</v>
      </c>
      <c r="G272" s="259"/>
      <c r="H272" s="84">
        <f t="shared" si="73"/>
        <v>6249</v>
      </c>
      <c r="I272" s="259"/>
      <c r="J272" s="84">
        <f>J266*7</f>
        <v>11081</v>
      </c>
      <c r="K272" s="259"/>
      <c r="L272" s="84">
        <f t="shared" si="74"/>
        <v>194</v>
      </c>
      <c r="M272" s="259"/>
      <c r="N272" s="84">
        <f t="shared" si="75"/>
        <v>11275</v>
      </c>
      <c r="O272" s="246"/>
    </row>
    <row r="273" spans="1:15" ht="12.75">
      <c r="A273" s="245"/>
      <c r="B273" s="127" t="s">
        <v>56</v>
      </c>
      <c r="C273" s="260" t="s">
        <v>123</v>
      </c>
      <c r="D273" s="84">
        <f>D266*8</f>
        <v>6920</v>
      </c>
      <c r="E273" s="259"/>
      <c r="F273" s="84">
        <f t="shared" si="76"/>
        <v>194</v>
      </c>
      <c r="G273" s="259"/>
      <c r="H273" s="84">
        <f t="shared" si="73"/>
        <v>7114</v>
      </c>
      <c r="I273" s="259"/>
      <c r="J273" s="84">
        <f>J266*8</f>
        <v>12664</v>
      </c>
      <c r="K273" s="259"/>
      <c r="L273" s="84">
        <f t="shared" si="74"/>
        <v>194</v>
      </c>
      <c r="M273" s="259"/>
      <c r="N273" s="84">
        <f t="shared" si="75"/>
        <v>12858</v>
      </c>
      <c r="O273" s="246"/>
    </row>
    <row r="274" spans="1:15" ht="12.75">
      <c r="A274" s="245"/>
      <c r="B274" s="127" t="s">
        <v>57</v>
      </c>
      <c r="C274" s="260" t="s">
        <v>123</v>
      </c>
      <c r="D274" s="84">
        <f>D266*9</f>
        <v>7785</v>
      </c>
      <c r="E274" s="259"/>
      <c r="F274" s="84">
        <f t="shared" si="76"/>
        <v>194</v>
      </c>
      <c r="G274" s="259"/>
      <c r="H274" s="84">
        <f t="shared" si="73"/>
        <v>7979</v>
      </c>
      <c r="I274" s="259"/>
      <c r="J274" s="84">
        <f>J266*9</f>
        <v>14247</v>
      </c>
      <c r="K274" s="259"/>
      <c r="L274" s="84">
        <f t="shared" si="74"/>
        <v>194</v>
      </c>
      <c r="M274" s="259"/>
      <c r="N274" s="84">
        <f t="shared" si="75"/>
        <v>14441</v>
      </c>
      <c r="O274" s="246"/>
    </row>
    <row r="275" spans="1:15" ht="12.75">
      <c r="A275" s="245"/>
      <c r="B275" s="127" t="s">
        <v>58</v>
      </c>
      <c r="C275" s="260" t="s">
        <v>123</v>
      </c>
      <c r="D275" s="84">
        <f>D266*10</f>
        <v>8650</v>
      </c>
      <c r="E275" s="259"/>
      <c r="F275" s="84">
        <f t="shared" si="76"/>
        <v>194</v>
      </c>
      <c r="G275" s="259"/>
      <c r="H275" s="84">
        <f t="shared" si="73"/>
        <v>8844</v>
      </c>
      <c r="I275" s="259"/>
      <c r="J275" s="84">
        <f>J266*10</f>
        <v>15830</v>
      </c>
      <c r="K275" s="259"/>
      <c r="L275" s="84">
        <f t="shared" si="74"/>
        <v>194</v>
      </c>
      <c r="M275" s="259"/>
      <c r="N275" s="84">
        <f t="shared" si="75"/>
        <v>16024</v>
      </c>
      <c r="O275" s="246"/>
    </row>
    <row r="276" spans="1:15" ht="12.75">
      <c r="A276" s="245"/>
      <c r="B276" s="127" t="s">
        <v>59</v>
      </c>
      <c r="C276" s="260" t="s">
        <v>123</v>
      </c>
      <c r="D276" s="84">
        <f>D266*11</f>
        <v>9515</v>
      </c>
      <c r="E276" s="259"/>
      <c r="F276" s="84">
        <f t="shared" si="76"/>
        <v>194</v>
      </c>
      <c r="G276" s="259"/>
      <c r="H276" s="84">
        <f t="shared" si="73"/>
        <v>9709</v>
      </c>
      <c r="I276" s="259"/>
      <c r="J276" s="84">
        <f>J266*11</f>
        <v>17413</v>
      </c>
      <c r="K276" s="259"/>
      <c r="L276" s="84">
        <f t="shared" si="74"/>
        <v>194</v>
      </c>
      <c r="M276" s="259"/>
      <c r="N276" s="84">
        <f t="shared" si="75"/>
        <v>17607</v>
      </c>
      <c r="O276" s="246"/>
    </row>
    <row r="277" spans="1:15" ht="12.75">
      <c r="A277" s="245"/>
      <c r="B277" s="127"/>
      <c r="C277" s="246"/>
      <c r="D277" s="84"/>
      <c r="E277" s="259"/>
      <c r="F277" s="84"/>
      <c r="G277" s="259"/>
      <c r="H277" s="84"/>
      <c r="I277" s="259"/>
      <c r="J277" s="84"/>
      <c r="K277" s="259"/>
      <c r="L277" s="84"/>
      <c r="M277" s="259"/>
      <c r="N277" s="84"/>
      <c r="O277" s="246"/>
    </row>
    <row r="278" spans="1:15" ht="6" customHeight="1">
      <c r="A278" s="254"/>
      <c r="B278" s="255"/>
      <c r="C278" s="256"/>
      <c r="D278" s="257"/>
      <c r="E278" s="258"/>
      <c r="F278" s="257"/>
      <c r="G278" s="258"/>
      <c r="H278" s="257"/>
      <c r="I278" s="258"/>
      <c r="J278" s="257"/>
      <c r="K278" s="258"/>
      <c r="L278" s="257"/>
      <c r="M278" s="258"/>
      <c r="N278" s="257"/>
      <c r="O278" s="256"/>
    </row>
    <row r="279" spans="1:15" ht="6" customHeight="1">
      <c r="A279" s="245"/>
      <c r="B279" s="127"/>
      <c r="C279" s="246"/>
      <c r="D279" s="84"/>
      <c r="E279" s="259"/>
      <c r="F279" s="84"/>
      <c r="G279" s="259"/>
      <c r="H279" s="84"/>
      <c r="I279" s="259"/>
      <c r="J279" s="84"/>
      <c r="K279" s="259"/>
      <c r="L279" s="84"/>
      <c r="M279" s="259"/>
      <c r="N279" s="84"/>
      <c r="O279" s="246"/>
    </row>
    <row r="280" spans="1:15" ht="12.75">
      <c r="A280" s="245"/>
      <c r="B280" s="127" t="s">
        <v>64</v>
      </c>
      <c r="C280" s="246"/>
      <c r="D280" s="84"/>
      <c r="E280" s="259"/>
      <c r="F280" s="84"/>
      <c r="G280" s="259"/>
      <c r="H280" s="84"/>
      <c r="I280" s="259"/>
      <c r="J280" s="84"/>
      <c r="K280" s="259"/>
      <c r="L280" s="84"/>
      <c r="M280" s="259"/>
      <c r="N280" s="84"/>
      <c r="O280" s="246"/>
    </row>
    <row r="281" spans="1:15" ht="6" customHeight="1">
      <c r="A281" s="245"/>
      <c r="B281" s="127"/>
      <c r="C281" s="246"/>
      <c r="D281" s="84"/>
      <c r="E281" s="259"/>
      <c r="F281" s="84"/>
      <c r="G281" s="259"/>
      <c r="H281" s="84"/>
      <c r="I281" s="259"/>
      <c r="J281" s="84"/>
      <c r="K281" s="259"/>
      <c r="L281" s="84"/>
      <c r="M281" s="259"/>
      <c r="N281" s="84"/>
      <c r="O281" s="246"/>
    </row>
    <row r="282" spans="1:15" ht="12.75">
      <c r="A282" s="245"/>
      <c r="B282" s="127" t="s">
        <v>49</v>
      </c>
      <c r="C282" s="246" t="s">
        <v>19</v>
      </c>
      <c r="D282" s="84">
        <v>277</v>
      </c>
      <c r="E282" s="259"/>
      <c r="F282" s="84">
        <v>120</v>
      </c>
      <c r="G282" s="259"/>
      <c r="H282" s="84">
        <f aca="true" t="shared" si="77" ref="H282:H292">+D282+F282</f>
        <v>397</v>
      </c>
      <c r="I282" s="259"/>
      <c r="J282" s="84">
        <v>777</v>
      </c>
      <c r="K282" s="259"/>
      <c r="L282" s="84">
        <f aca="true" t="shared" si="78" ref="L282:L292">F282</f>
        <v>120</v>
      </c>
      <c r="M282" s="259"/>
      <c r="N282" s="84">
        <f aca="true" t="shared" si="79" ref="N282:N292">+J282+L282</f>
        <v>897</v>
      </c>
      <c r="O282" s="246"/>
    </row>
    <row r="283" spans="1:15" ht="12.75">
      <c r="A283" s="245"/>
      <c r="B283" s="127" t="s">
        <v>50</v>
      </c>
      <c r="C283" s="246" t="s">
        <v>19</v>
      </c>
      <c r="D283" s="84">
        <f>D282*2</f>
        <v>554</v>
      </c>
      <c r="E283" s="259"/>
      <c r="F283" s="84">
        <f>F282</f>
        <v>120</v>
      </c>
      <c r="G283" s="259"/>
      <c r="H283" s="84">
        <f t="shared" si="77"/>
        <v>674</v>
      </c>
      <c r="I283" s="259"/>
      <c r="J283" s="84">
        <f>J282*2</f>
        <v>1554</v>
      </c>
      <c r="K283" s="259"/>
      <c r="L283" s="84">
        <f t="shared" si="78"/>
        <v>120</v>
      </c>
      <c r="M283" s="259"/>
      <c r="N283" s="84">
        <f t="shared" si="79"/>
        <v>1674</v>
      </c>
      <c r="O283" s="246"/>
    </row>
    <row r="284" spans="1:15" ht="12.75">
      <c r="A284" s="245"/>
      <c r="B284" s="127" t="s">
        <v>51</v>
      </c>
      <c r="C284" s="246" t="s">
        <v>19</v>
      </c>
      <c r="D284" s="84">
        <f>D282*3</f>
        <v>831</v>
      </c>
      <c r="E284" s="259"/>
      <c r="F284" s="84">
        <f aca="true" t="shared" si="80" ref="F284:F292">F283</f>
        <v>120</v>
      </c>
      <c r="G284" s="259"/>
      <c r="H284" s="84">
        <f t="shared" si="77"/>
        <v>951</v>
      </c>
      <c r="I284" s="259"/>
      <c r="J284" s="84">
        <f>J282*3</f>
        <v>2331</v>
      </c>
      <c r="K284" s="259"/>
      <c r="L284" s="84">
        <f t="shared" si="78"/>
        <v>120</v>
      </c>
      <c r="M284" s="259"/>
      <c r="N284" s="84">
        <f t="shared" si="79"/>
        <v>2451</v>
      </c>
      <c r="O284" s="246"/>
    </row>
    <row r="285" spans="1:15" ht="12.75">
      <c r="A285" s="245"/>
      <c r="B285" s="127" t="s">
        <v>52</v>
      </c>
      <c r="C285" s="246" t="s">
        <v>19</v>
      </c>
      <c r="D285" s="84">
        <f>D282*4</f>
        <v>1108</v>
      </c>
      <c r="E285" s="259"/>
      <c r="F285" s="84">
        <f t="shared" si="80"/>
        <v>120</v>
      </c>
      <c r="G285" s="259"/>
      <c r="H285" s="84">
        <f t="shared" si="77"/>
        <v>1228</v>
      </c>
      <c r="I285" s="259"/>
      <c r="J285" s="84">
        <f>J282*4</f>
        <v>3108</v>
      </c>
      <c r="K285" s="259"/>
      <c r="L285" s="84">
        <f t="shared" si="78"/>
        <v>120</v>
      </c>
      <c r="M285" s="259"/>
      <c r="N285" s="84">
        <f t="shared" si="79"/>
        <v>3228</v>
      </c>
      <c r="O285" s="246"/>
    </row>
    <row r="286" spans="1:15" ht="12.75">
      <c r="A286" s="245"/>
      <c r="B286" s="127" t="s">
        <v>53</v>
      </c>
      <c r="C286" s="246" t="s">
        <v>19</v>
      </c>
      <c r="D286" s="84">
        <f>D282*5</f>
        <v>1385</v>
      </c>
      <c r="E286" s="259"/>
      <c r="F286" s="84">
        <f t="shared" si="80"/>
        <v>120</v>
      </c>
      <c r="G286" s="259"/>
      <c r="H286" s="84">
        <f t="shared" si="77"/>
        <v>1505</v>
      </c>
      <c r="I286" s="259"/>
      <c r="J286" s="84">
        <f>J282*5</f>
        <v>3885</v>
      </c>
      <c r="K286" s="259"/>
      <c r="L286" s="84">
        <f t="shared" si="78"/>
        <v>120</v>
      </c>
      <c r="M286" s="259"/>
      <c r="N286" s="84">
        <f t="shared" si="79"/>
        <v>4005</v>
      </c>
      <c r="O286" s="246"/>
    </row>
    <row r="287" spans="1:15" ht="12.75">
      <c r="A287" s="245"/>
      <c r="B287" s="127" t="s">
        <v>54</v>
      </c>
      <c r="C287" s="246" t="s">
        <v>19</v>
      </c>
      <c r="D287" s="84">
        <f>D282*6</f>
        <v>1662</v>
      </c>
      <c r="E287" s="259"/>
      <c r="F287" s="84">
        <f t="shared" si="80"/>
        <v>120</v>
      </c>
      <c r="G287" s="259"/>
      <c r="H287" s="84">
        <f t="shared" si="77"/>
        <v>1782</v>
      </c>
      <c r="I287" s="259"/>
      <c r="J287" s="84">
        <f>J282*6</f>
        <v>4662</v>
      </c>
      <c r="K287" s="259"/>
      <c r="L287" s="84">
        <f t="shared" si="78"/>
        <v>120</v>
      </c>
      <c r="M287" s="259"/>
      <c r="N287" s="84">
        <f t="shared" si="79"/>
        <v>4782</v>
      </c>
      <c r="O287" s="246"/>
    </row>
    <row r="288" spans="1:15" ht="12.75">
      <c r="A288" s="245"/>
      <c r="B288" s="127" t="s">
        <v>55</v>
      </c>
      <c r="C288" s="246" t="s">
        <v>19</v>
      </c>
      <c r="D288" s="84">
        <f>D282*7</f>
        <v>1939</v>
      </c>
      <c r="E288" s="259"/>
      <c r="F288" s="84">
        <f t="shared" si="80"/>
        <v>120</v>
      </c>
      <c r="G288" s="259"/>
      <c r="H288" s="84">
        <f t="shared" si="77"/>
        <v>2059</v>
      </c>
      <c r="I288" s="259"/>
      <c r="J288" s="84">
        <f>J282*7</f>
        <v>5439</v>
      </c>
      <c r="K288" s="259"/>
      <c r="L288" s="84">
        <f t="shared" si="78"/>
        <v>120</v>
      </c>
      <c r="M288" s="259"/>
      <c r="N288" s="84">
        <f t="shared" si="79"/>
        <v>5559</v>
      </c>
      <c r="O288" s="246"/>
    </row>
    <row r="289" spans="1:15" ht="12.75">
      <c r="A289" s="245"/>
      <c r="B289" s="127" t="s">
        <v>56</v>
      </c>
      <c r="C289" s="246" t="s">
        <v>19</v>
      </c>
      <c r="D289" s="84">
        <f>D282*8</f>
        <v>2216</v>
      </c>
      <c r="E289" s="259"/>
      <c r="F289" s="84">
        <f t="shared" si="80"/>
        <v>120</v>
      </c>
      <c r="G289" s="259"/>
      <c r="H289" s="84">
        <f t="shared" si="77"/>
        <v>2336</v>
      </c>
      <c r="I289" s="259"/>
      <c r="J289" s="84">
        <f>J282*8</f>
        <v>6216</v>
      </c>
      <c r="K289" s="259"/>
      <c r="L289" s="84">
        <f t="shared" si="78"/>
        <v>120</v>
      </c>
      <c r="M289" s="259"/>
      <c r="N289" s="84">
        <f t="shared" si="79"/>
        <v>6336</v>
      </c>
      <c r="O289" s="246"/>
    </row>
    <row r="290" spans="1:15" ht="12.75">
      <c r="A290" s="245"/>
      <c r="B290" s="127" t="s">
        <v>57</v>
      </c>
      <c r="C290" s="246" t="s">
        <v>19</v>
      </c>
      <c r="D290" s="84">
        <f>D282*9</f>
        <v>2493</v>
      </c>
      <c r="E290" s="259"/>
      <c r="F290" s="84">
        <f t="shared" si="80"/>
        <v>120</v>
      </c>
      <c r="G290" s="259"/>
      <c r="H290" s="84">
        <f t="shared" si="77"/>
        <v>2613</v>
      </c>
      <c r="I290" s="259"/>
      <c r="J290" s="84">
        <f>J282*9</f>
        <v>6993</v>
      </c>
      <c r="K290" s="259"/>
      <c r="L290" s="84">
        <f t="shared" si="78"/>
        <v>120</v>
      </c>
      <c r="M290" s="259"/>
      <c r="N290" s="84">
        <f t="shared" si="79"/>
        <v>7113</v>
      </c>
      <c r="O290" s="246"/>
    </row>
    <row r="291" spans="1:15" ht="12.75">
      <c r="A291" s="245"/>
      <c r="B291" s="127" t="s">
        <v>58</v>
      </c>
      <c r="C291" s="246" t="s">
        <v>19</v>
      </c>
      <c r="D291" s="84">
        <f>D282*10</f>
        <v>2770</v>
      </c>
      <c r="E291" s="259"/>
      <c r="F291" s="84">
        <f t="shared" si="80"/>
        <v>120</v>
      </c>
      <c r="G291" s="259"/>
      <c r="H291" s="84">
        <f t="shared" si="77"/>
        <v>2890</v>
      </c>
      <c r="I291" s="259"/>
      <c r="J291" s="84">
        <f>J282*10</f>
        <v>7770</v>
      </c>
      <c r="K291" s="259"/>
      <c r="L291" s="84">
        <f t="shared" si="78"/>
        <v>120</v>
      </c>
      <c r="M291" s="259"/>
      <c r="N291" s="84">
        <f t="shared" si="79"/>
        <v>7890</v>
      </c>
      <c r="O291" s="246"/>
    </row>
    <row r="292" spans="1:15" ht="12.75">
      <c r="A292" s="245"/>
      <c r="B292" s="127" t="s">
        <v>59</v>
      </c>
      <c r="C292" s="246" t="s">
        <v>19</v>
      </c>
      <c r="D292" s="84">
        <f>D282*11</f>
        <v>3047</v>
      </c>
      <c r="E292" s="259"/>
      <c r="F292" s="84">
        <f t="shared" si="80"/>
        <v>120</v>
      </c>
      <c r="G292" s="259"/>
      <c r="H292" s="84">
        <f t="shared" si="77"/>
        <v>3167</v>
      </c>
      <c r="I292" s="259"/>
      <c r="J292" s="84">
        <f>J282*11</f>
        <v>8547</v>
      </c>
      <c r="K292" s="259"/>
      <c r="L292" s="84">
        <f t="shared" si="78"/>
        <v>120</v>
      </c>
      <c r="M292" s="259"/>
      <c r="N292" s="84">
        <f t="shared" si="79"/>
        <v>8667</v>
      </c>
      <c r="O292" s="246"/>
    </row>
    <row r="293" spans="1:15" ht="6" customHeight="1">
      <c r="A293" s="254"/>
      <c r="B293" s="255"/>
      <c r="C293" s="256"/>
      <c r="D293" s="257"/>
      <c r="E293" s="258"/>
      <c r="F293" s="257"/>
      <c r="G293" s="258"/>
      <c r="H293" s="257"/>
      <c r="I293" s="258"/>
      <c r="J293" s="257"/>
      <c r="K293" s="258"/>
      <c r="L293" s="257"/>
      <c r="M293" s="258"/>
      <c r="N293" s="257"/>
      <c r="O293" s="256"/>
    </row>
    <row r="294" spans="1:15" ht="6" customHeight="1">
      <c r="A294" s="245"/>
      <c r="B294" s="127"/>
      <c r="C294" s="246"/>
      <c r="D294" s="84"/>
      <c r="E294" s="259"/>
      <c r="F294" s="84"/>
      <c r="G294" s="259"/>
      <c r="H294" s="84"/>
      <c r="I294" s="259"/>
      <c r="J294" s="84"/>
      <c r="K294" s="259"/>
      <c r="L294" s="84"/>
      <c r="M294" s="259"/>
      <c r="N294" s="84"/>
      <c r="O294" s="246"/>
    </row>
    <row r="295" spans="1:15" ht="12.75">
      <c r="A295" s="245"/>
      <c r="B295" s="127" t="s">
        <v>331</v>
      </c>
      <c r="C295" s="246"/>
      <c r="D295" s="84"/>
      <c r="E295" s="259"/>
      <c r="F295" s="84"/>
      <c r="G295" s="259"/>
      <c r="H295" s="84"/>
      <c r="I295" s="259"/>
      <c r="J295" s="84"/>
      <c r="K295" s="259"/>
      <c r="L295" s="84"/>
      <c r="M295" s="259"/>
      <c r="N295" s="84"/>
      <c r="O295" s="246"/>
    </row>
    <row r="296" spans="1:15" ht="6" customHeight="1">
      <c r="A296" s="245"/>
      <c r="B296" s="127"/>
      <c r="C296" s="246"/>
      <c r="D296" s="84"/>
      <c r="E296" s="259"/>
      <c r="F296" s="84"/>
      <c r="G296" s="259"/>
      <c r="H296" s="84"/>
      <c r="I296" s="259"/>
      <c r="J296" s="84"/>
      <c r="K296" s="259"/>
      <c r="L296" s="84"/>
      <c r="M296" s="259"/>
      <c r="N296" s="84"/>
      <c r="O296" s="246"/>
    </row>
    <row r="297" spans="1:15" ht="12.75">
      <c r="A297" s="245"/>
      <c r="B297" s="127" t="s">
        <v>65</v>
      </c>
      <c r="C297" s="246"/>
      <c r="D297" s="84"/>
      <c r="E297" s="259"/>
      <c r="F297" s="84"/>
      <c r="G297" s="259"/>
      <c r="H297" s="84"/>
      <c r="I297" s="259"/>
      <c r="J297" s="84"/>
      <c r="K297" s="259"/>
      <c r="L297" s="84"/>
      <c r="M297" s="259"/>
      <c r="N297" s="84"/>
      <c r="O297" s="246"/>
    </row>
    <row r="298" spans="1:15" ht="12.75">
      <c r="A298" s="245"/>
      <c r="B298" s="127" t="s">
        <v>66</v>
      </c>
      <c r="C298" s="246" t="s">
        <v>19</v>
      </c>
      <c r="D298" s="84">
        <v>114</v>
      </c>
      <c r="E298" s="259"/>
      <c r="F298" s="84">
        <v>33.5</v>
      </c>
      <c r="G298" s="259"/>
      <c r="H298" s="84">
        <f aca="true" t="shared" si="81" ref="H298:H308">+D298+F298</f>
        <v>147.5</v>
      </c>
      <c r="I298" s="259"/>
      <c r="J298" s="84">
        <v>316</v>
      </c>
      <c r="K298" s="259"/>
      <c r="L298" s="84">
        <f aca="true" t="shared" si="82" ref="L298:L308">F298</f>
        <v>33.5</v>
      </c>
      <c r="M298" s="259"/>
      <c r="N298" s="84">
        <f aca="true" t="shared" si="83" ref="N298:N308">+J298+L298</f>
        <v>349.5</v>
      </c>
      <c r="O298" s="246"/>
    </row>
    <row r="299" spans="1:15" ht="12.75">
      <c r="A299" s="245"/>
      <c r="B299" s="127" t="s">
        <v>67</v>
      </c>
      <c r="C299" s="246" t="s">
        <v>19</v>
      </c>
      <c r="D299" s="84">
        <f>D298*2</f>
        <v>228</v>
      </c>
      <c r="E299" s="259"/>
      <c r="F299" s="84">
        <f>F298</f>
        <v>33.5</v>
      </c>
      <c r="G299" s="259"/>
      <c r="H299" s="84">
        <f t="shared" si="81"/>
        <v>261.5</v>
      </c>
      <c r="I299" s="259"/>
      <c r="J299" s="84">
        <f>J298*2</f>
        <v>632</v>
      </c>
      <c r="K299" s="259"/>
      <c r="L299" s="84">
        <f t="shared" si="82"/>
        <v>33.5</v>
      </c>
      <c r="M299" s="259"/>
      <c r="N299" s="84">
        <f t="shared" si="83"/>
        <v>665.5</v>
      </c>
      <c r="O299" s="246"/>
    </row>
    <row r="300" spans="1:15" ht="12.75">
      <c r="A300" s="245"/>
      <c r="B300" s="127" t="s">
        <v>68</v>
      </c>
      <c r="C300" s="246" t="s">
        <v>19</v>
      </c>
      <c r="D300" s="84">
        <f>D298*3</f>
        <v>342</v>
      </c>
      <c r="E300" s="259"/>
      <c r="F300" s="84">
        <f>F299</f>
        <v>33.5</v>
      </c>
      <c r="G300" s="259"/>
      <c r="H300" s="84">
        <f t="shared" si="81"/>
        <v>375.5</v>
      </c>
      <c r="I300" s="259"/>
      <c r="J300" s="84">
        <f>J298*3</f>
        <v>948</v>
      </c>
      <c r="K300" s="259"/>
      <c r="L300" s="84">
        <f t="shared" si="82"/>
        <v>33.5</v>
      </c>
      <c r="M300" s="259"/>
      <c r="N300" s="84">
        <f t="shared" si="83"/>
        <v>981.5</v>
      </c>
      <c r="O300" s="246"/>
    </row>
    <row r="301" spans="1:15" ht="12.75">
      <c r="A301" s="245"/>
      <c r="B301" s="127" t="s">
        <v>69</v>
      </c>
      <c r="C301" s="246" t="s">
        <v>19</v>
      </c>
      <c r="D301" s="84">
        <f>D298*4</f>
        <v>456</v>
      </c>
      <c r="E301" s="259"/>
      <c r="F301" s="84">
        <f>F300</f>
        <v>33.5</v>
      </c>
      <c r="G301" s="259"/>
      <c r="H301" s="84">
        <f t="shared" si="81"/>
        <v>489.5</v>
      </c>
      <c r="I301" s="259"/>
      <c r="J301" s="84">
        <f>J298*4</f>
        <v>1264</v>
      </c>
      <c r="K301" s="259"/>
      <c r="L301" s="84">
        <f t="shared" si="82"/>
        <v>33.5</v>
      </c>
      <c r="M301" s="259"/>
      <c r="N301" s="84">
        <f t="shared" si="83"/>
        <v>1297.5</v>
      </c>
      <c r="O301" s="246"/>
    </row>
    <row r="302" spans="1:15" ht="12.75">
      <c r="A302" s="245"/>
      <c r="B302" s="127" t="s">
        <v>70</v>
      </c>
      <c r="C302" s="246" t="s">
        <v>19</v>
      </c>
      <c r="D302" s="84">
        <f>D298*5</f>
        <v>570</v>
      </c>
      <c r="E302" s="259"/>
      <c r="F302" s="84">
        <f>F298*2</f>
        <v>67</v>
      </c>
      <c r="G302" s="259"/>
      <c r="H302" s="84">
        <f t="shared" si="81"/>
        <v>637</v>
      </c>
      <c r="I302" s="259"/>
      <c r="J302" s="84">
        <f>J298*5</f>
        <v>1580</v>
      </c>
      <c r="K302" s="259"/>
      <c r="L302" s="84">
        <f t="shared" si="82"/>
        <v>67</v>
      </c>
      <c r="M302" s="259"/>
      <c r="N302" s="84">
        <f t="shared" si="83"/>
        <v>1647</v>
      </c>
      <c r="O302" s="246"/>
    </row>
    <row r="303" spans="1:15" ht="12.75">
      <c r="A303" s="245"/>
      <c r="B303" s="127" t="s">
        <v>71</v>
      </c>
      <c r="C303" s="246" t="s">
        <v>19</v>
      </c>
      <c r="D303" s="84">
        <f>D298*6</f>
        <v>684</v>
      </c>
      <c r="E303" s="259"/>
      <c r="F303" s="84">
        <f>F299*2</f>
        <v>67</v>
      </c>
      <c r="G303" s="259"/>
      <c r="H303" s="84">
        <f t="shared" si="81"/>
        <v>751</v>
      </c>
      <c r="I303" s="259"/>
      <c r="J303" s="84">
        <f>J298*6</f>
        <v>1896</v>
      </c>
      <c r="K303" s="259"/>
      <c r="L303" s="84">
        <f t="shared" si="82"/>
        <v>67</v>
      </c>
      <c r="M303" s="259"/>
      <c r="N303" s="84">
        <f t="shared" si="83"/>
        <v>1963</v>
      </c>
      <c r="O303" s="246"/>
    </row>
    <row r="304" spans="1:15" ht="12.75">
      <c r="A304" s="245"/>
      <c r="B304" s="127" t="s">
        <v>72</v>
      </c>
      <c r="C304" s="246" t="s">
        <v>19</v>
      </c>
      <c r="D304" s="84">
        <f>D298*7</f>
        <v>798</v>
      </c>
      <c r="E304" s="259"/>
      <c r="F304" s="84">
        <f>F300*2</f>
        <v>67</v>
      </c>
      <c r="G304" s="259"/>
      <c r="H304" s="84">
        <f t="shared" si="81"/>
        <v>865</v>
      </c>
      <c r="I304" s="259"/>
      <c r="J304" s="84">
        <f>J298*7</f>
        <v>2212</v>
      </c>
      <c r="K304" s="259"/>
      <c r="L304" s="84">
        <f t="shared" si="82"/>
        <v>67</v>
      </c>
      <c r="M304" s="259"/>
      <c r="N304" s="84">
        <f t="shared" si="83"/>
        <v>2279</v>
      </c>
      <c r="O304" s="246"/>
    </row>
    <row r="305" spans="1:15" ht="12.75">
      <c r="A305" s="245"/>
      <c r="B305" s="127" t="s">
        <v>73</v>
      </c>
      <c r="C305" s="246" t="s">
        <v>19</v>
      </c>
      <c r="D305" s="84">
        <f>D298*8</f>
        <v>912</v>
      </c>
      <c r="E305" s="259"/>
      <c r="F305" s="84">
        <f>F301*2</f>
        <v>67</v>
      </c>
      <c r="G305" s="259"/>
      <c r="H305" s="84">
        <f t="shared" si="81"/>
        <v>979</v>
      </c>
      <c r="I305" s="259"/>
      <c r="J305" s="84">
        <f>J298*8</f>
        <v>2528</v>
      </c>
      <c r="K305" s="259"/>
      <c r="L305" s="84">
        <f t="shared" si="82"/>
        <v>67</v>
      </c>
      <c r="M305" s="259"/>
      <c r="N305" s="84">
        <f t="shared" si="83"/>
        <v>2595</v>
      </c>
      <c r="O305" s="246"/>
    </row>
    <row r="306" spans="1:15" ht="12.75">
      <c r="A306" s="245"/>
      <c r="B306" s="127" t="s">
        <v>74</v>
      </c>
      <c r="C306" s="246" t="s">
        <v>19</v>
      </c>
      <c r="D306" s="84">
        <f>D298*9</f>
        <v>1026</v>
      </c>
      <c r="E306" s="259"/>
      <c r="F306" s="84">
        <f>F305</f>
        <v>67</v>
      </c>
      <c r="G306" s="259"/>
      <c r="H306" s="84">
        <f t="shared" si="81"/>
        <v>1093</v>
      </c>
      <c r="I306" s="259"/>
      <c r="J306" s="84">
        <f>J298*9</f>
        <v>2844</v>
      </c>
      <c r="K306" s="259"/>
      <c r="L306" s="84">
        <f t="shared" si="82"/>
        <v>67</v>
      </c>
      <c r="M306" s="259"/>
      <c r="N306" s="84">
        <f t="shared" si="83"/>
        <v>2911</v>
      </c>
      <c r="O306" s="246"/>
    </row>
    <row r="307" spans="1:15" ht="12.75">
      <c r="A307" s="245"/>
      <c r="B307" s="127" t="s">
        <v>75</v>
      </c>
      <c r="C307" s="246" t="s">
        <v>19</v>
      </c>
      <c r="D307" s="84">
        <f>D298*10</f>
        <v>1140</v>
      </c>
      <c r="E307" s="259"/>
      <c r="F307" s="84">
        <f>F306</f>
        <v>67</v>
      </c>
      <c r="G307" s="259"/>
      <c r="H307" s="84">
        <f t="shared" si="81"/>
        <v>1207</v>
      </c>
      <c r="I307" s="259"/>
      <c r="J307" s="84">
        <f>J298*10</f>
        <v>3160</v>
      </c>
      <c r="K307" s="259"/>
      <c r="L307" s="84">
        <f t="shared" si="82"/>
        <v>67</v>
      </c>
      <c r="M307" s="259"/>
      <c r="N307" s="84">
        <f t="shared" si="83"/>
        <v>3227</v>
      </c>
      <c r="O307" s="246"/>
    </row>
    <row r="308" spans="1:15" ht="12.75">
      <c r="A308" s="245"/>
      <c r="B308" s="127" t="s">
        <v>76</v>
      </c>
      <c r="C308" s="246" t="s">
        <v>19</v>
      </c>
      <c r="D308" s="84">
        <f>D298*11</f>
        <v>1254</v>
      </c>
      <c r="E308" s="259"/>
      <c r="F308" s="84">
        <f>F307</f>
        <v>67</v>
      </c>
      <c r="G308" s="259"/>
      <c r="H308" s="84">
        <f t="shared" si="81"/>
        <v>1321</v>
      </c>
      <c r="I308" s="259"/>
      <c r="J308" s="84">
        <f>J298*11</f>
        <v>3476</v>
      </c>
      <c r="K308" s="259"/>
      <c r="L308" s="84">
        <f t="shared" si="82"/>
        <v>67</v>
      </c>
      <c r="M308" s="259"/>
      <c r="N308" s="84">
        <f t="shared" si="83"/>
        <v>3543</v>
      </c>
      <c r="O308" s="246"/>
    </row>
    <row r="309" spans="1:15" ht="6" customHeight="1">
      <c r="A309" s="245"/>
      <c r="B309" s="127"/>
      <c r="C309" s="246"/>
      <c r="D309" s="257"/>
      <c r="E309" s="258"/>
      <c r="F309" s="257"/>
      <c r="G309" s="258"/>
      <c r="H309" s="257"/>
      <c r="I309" s="258"/>
      <c r="J309" s="257"/>
      <c r="K309" s="258"/>
      <c r="L309" s="257"/>
      <c r="M309" s="258"/>
      <c r="N309" s="257"/>
      <c r="O309" s="256"/>
    </row>
    <row r="310" spans="1:15" ht="6" customHeight="1">
      <c r="A310" s="245"/>
      <c r="B310" s="127"/>
      <c r="C310" s="246"/>
      <c r="D310" s="84"/>
      <c r="E310" s="259"/>
      <c r="F310" s="84"/>
      <c r="G310" s="259"/>
      <c r="H310" s="84"/>
      <c r="I310" s="259"/>
      <c r="J310" s="84"/>
      <c r="K310" s="259"/>
      <c r="L310" s="84"/>
      <c r="M310" s="259"/>
      <c r="N310" s="84"/>
      <c r="O310" s="246"/>
    </row>
    <row r="311" spans="1:15" ht="12.75">
      <c r="A311" s="245"/>
      <c r="B311" s="127" t="s">
        <v>16</v>
      </c>
      <c r="C311" s="246"/>
      <c r="D311" s="84"/>
      <c r="E311" s="259"/>
      <c r="F311" s="84"/>
      <c r="G311" s="259"/>
      <c r="H311" s="84"/>
      <c r="I311" s="259"/>
      <c r="J311" s="84"/>
      <c r="K311" s="259"/>
      <c r="L311" s="84"/>
      <c r="M311" s="259"/>
      <c r="N311" s="84"/>
      <c r="O311" s="246"/>
    </row>
    <row r="312" spans="1:15" ht="12.75">
      <c r="A312" s="245"/>
      <c r="B312" s="127" t="s">
        <v>66</v>
      </c>
      <c r="C312" s="246" t="s">
        <v>19</v>
      </c>
      <c r="D312" s="84">
        <f>D298</f>
        <v>114</v>
      </c>
      <c r="E312" s="259"/>
      <c r="F312" s="84">
        <f>0.5+5+5</f>
        <v>10.5</v>
      </c>
      <c r="G312" s="259"/>
      <c r="H312" s="84">
        <f aca="true" t="shared" si="84" ref="H312:H322">+D312+F312</f>
        <v>124.5</v>
      </c>
      <c r="I312" s="259"/>
      <c r="J312" s="84">
        <f>J298</f>
        <v>316</v>
      </c>
      <c r="K312" s="259"/>
      <c r="L312" s="84">
        <f aca="true" t="shared" si="85" ref="L312:L322">F312</f>
        <v>10.5</v>
      </c>
      <c r="M312" s="259"/>
      <c r="N312" s="84">
        <f aca="true" t="shared" si="86" ref="N312:N322">+J312+L312</f>
        <v>326.5</v>
      </c>
      <c r="O312" s="246"/>
    </row>
    <row r="313" spans="1:15" ht="12.75">
      <c r="A313" s="245"/>
      <c r="B313" s="127" t="s">
        <v>67</v>
      </c>
      <c r="C313" s="246" t="s">
        <v>19</v>
      </c>
      <c r="D313" s="84">
        <f aca="true" t="shared" si="87" ref="D313:D322">D299</f>
        <v>228</v>
      </c>
      <c r="E313" s="259"/>
      <c r="F313" s="84">
        <f>+F312+0.5</f>
        <v>11</v>
      </c>
      <c r="G313" s="259"/>
      <c r="H313" s="84">
        <f t="shared" si="84"/>
        <v>239</v>
      </c>
      <c r="I313" s="259"/>
      <c r="J313" s="84">
        <f aca="true" t="shared" si="88" ref="J313:J322">J299</f>
        <v>632</v>
      </c>
      <c r="K313" s="259"/>
      <c r="L313" s="84">
        <f t="shared" si="85"/>
        <v>11</v>
      </c>
      <c r="M313" s="259"/>
      <c r="N313" s="84">
        <f t="shared" si="86"/>
        <v>643</v>
      </c>
      <c r="O313" s="246"/>
    </row>
    <row r="314" spans="1:15" ht="12.75">
      <c r="A314" s="245"/>
      <c r="B314" s="127" t="s">
        <v>68</v>
      </c>
      <c r="C314" s="246" t="s">
        <v>19</v>
      </c>
      <c r="D314" s="84">
        <f t="shared" si="87"/>
        <v>342</v>
      </c>
      <c r="E314" s="259"/>
      <c r="F314" s="84">
        <f aca="true" t="shared" si="89" ref="F314:F321">+F313+0.5</f>
        <v>11.5</v>
      </c>
      <c r="G314" s="259"/>
      <c r="H314" s="84">
        <f t="shared" si="84"/>
        <v>353.5</v>
      </c>
      <c r="I314" s="259"/>
      <c r="J314" s="84">
        <f t="shared" si="88"/>
        <v>948</v>
      </c>
      <c r="K314" s="259"/>
      <c r="L314" s="84">
        <f t="shared" si="85"/>
        <v>11.5</v>
      </c>
      <c r="M314" s="259"/>
      <c r="N314" s="84">
        <f t="shared" si="86"/>
        <v>959.5</v>
      </c>
      <c r="O314" s="246"/>
    </row>
    <row r="315" spans="1:15" ht="12.75">
      <c r="A315" s="245"/>
      <c r="B315" s="127" t="s">
        <v>69</v>
      </c>
      <c r="C315" s="246" t="s">
        <v>19</v>
      </c>
      <c r="D315" s="84">
        <f t="shared" si="87"/>
        <v>456</v>
      </c>
      <c r="E315" s="259"/>
      <c r="F315" s="84">
        <f t="shared" si="89"/>
        <v>12</v>
      </c>
      <c r="G315" s="259"/>
      <c r="H315" s="84">
        <f t="shared" si="84"/>
        <v>468</v>
      </c>
      <c r="I315" s="259"/>
      <c r="J315" s="84">
        <f t="shared" si="88"/>
        <v>1264</v>
      </c>
      <c r="K315" s="259"/>
      <c r="L315" s="84">
        <f t="shared" si="85"/>
        <v>12</v>
      </c>
      <c r="M315" s="259"/>
      <c r="N315" s="84">
        <f t="shared" si="86"/>
        <v>1276</v>
      </c>
      <c r="O315" s="246"/>
    </row>
    <row r="316" spans="1:15" ht="12.75">
      <c r="A316" s="245"/>
      <c r="B316" s="127" t="s">
        <v>70</v>
      </c>
      <c r="C316" s="246" t="s">
        <v>19</v>
      </c>
      <c r="D316" s="84">
        <f t="shared" si="87"/>
        <v>570</v>
      </c>
      <c r="E316" s="259"/>
      <c r="F316" s="84">
        <f t="shared" si="89"/>
        <v>12.5</v>
      </c>
      <c r="G316" s="259"/>
      <c r="H316" s="84">
        <f t="shared" si="84"/>
        <v>582.5</v>
      </c>
      <c r="I316" s="259"/>
      <c r="J316" s="84">
        <f t="shared" si="88"/>
        <v>1580</v>
      </c>
      <c r="K316" s="259"/>
      <c r="L316" s="84">
        <f t="shared" si="85"/>
        <v>12.5</v>
      </c>
      <c r="M316" s="259"/>
      <c r="N316" s="84">
        <f t="shared" si="86"/>
        <v>1592.5</v>
      </c>
      <c r="O316" s="246"/>
    </row>
    <row r="317" spans="1:15" ht="12.75">
      <c r="A317" s="245"/>
      <c r="B317" s="127" t="s">
        <v>71</v>
      </c>
      <c r="C317" s="246" t="s">
        <v>19</v>
      </c>
      <c r="D317" s="84">
        <f t="shared" si="87"/>
        <v>684</v>
      </c>
      <c r="E317" s="259"/>
      <c r="F317" s="84">
        <f t="shared" si="89"/>
        <v>13</v>
      </c>
      <c r="G317" s="259"/>
      <c r="H317" s="84">
        <f t="shared" si="84"/>
        <v>697</v>
      </c>
      <c r="I317" s="259"/>
      <c r="J317" s="84">
        <f t="shared" si="88"/>
        <v>1896</v>
      </c>
      <c r="K317" s="259"/>
      <c r="L317" s="84">
        <f t="shared" si="85"/>
        <v>13</v>
      </c>
      <c r="M317" s="259"/>
      <c r="N317" s="84">
        <f t="shared" si="86"/>
        <v>1909</v>
      </c>
      <c r="O317" s="246"/>
    </row>
    <row r="318" spans="1:15" ht="12.75">
      <c r="A318" s="245"/>
      <c r="B318" s="127" t="s">
        <v>72</v>
      </c>
      <c r="C318" s="246" t="s">
        <v>19</v>
      </c>
      <c r="D318" s="84">
        <f t="shared" si="87"/>
        <v>798</v>
      </c>
      <c r="E318" s="259"/>
      <c r="F318" s="84">
        <f t="shared" si="89"/>
        <v>13.5</v>
      </c>
      <c r="G318" s="259"/>
      <c r="H318" s="84">
        <f t="shared" si="84"/>
        <v>811.5</v>
      </c>
      <c r="I318" s="259"/>
      <c r="J318" s="84">
        <f t="shared" si="88"/>
        <v>2212</v>
      </c>
      <c r="K318" s="259"/>
      <c r="L318" s="84">
        <f t="shared" si="85"/>
        <v>13.5</v>
      </c>
      <c r="M318" s="259"/>
      <c r="N318" s="84">
        <f t="shared" si="86"/>
        <v>2225.5</v>
      </c>
      <c r="O318" s="246"/>
    </row>
    <row r="319" spans="1:15" ht="12.75">
      <c r="A319" s="245"/>
      <c r="B319" s="127" t="s">
        <v>73</v>
      </c>
      <c r="C319" s="246" t="s">
        <v>19</v>
      </c>
      <c r="D319" s="84">
        <f t="shared" si="87"/>
        <v>912</v>
      </c>
      <c r="E319" s="259"/>
      <c r="F319" s="84">
        <f t="shared" si="89"/>
        <v>14</v>
      </c>
      <c r="G319" s="259"/>
      <c r="H319" s="84">
        <f t="shared" si="84"/>
        <v>926</v>
      </c>
      <c r="I319" s="259"/>
      <c r="J319" s="84">
        <f t="shared" si="88"/>
        <v>2528</v>
      </c>
      <c r="K319" s="259"/>
      <c r="L319" s="84">
        <f t="shared" si="85"/>
        <v>14</v>
      </c>
      <c r="M319" s="259"/>
      <c r="N319" s="84">
        <f t="shared" si="86"/>
        <v>2542</v>
      </c>
      <c r="O319" s="246"/>
    </row>
    <row r="320" spans="1:15" ht="12.75">
      <c r="A320" s="245"/>
      <c r="B320" s="127" t="s">
        <v>74</v>
      </c>
      <c r="C320" s="246" t="s">
        <v>19</v>
      </c>
      <c r="D320" s="84">
        <f t="shared" si="87"/>
        <v>1026</v>
      </c>
      <c r="E320" s="259"/>
      <c r="F320" s="84">
        <f t="shared" si="89"/>
        <v>14.5</v>
      </c>
      <c r="G320" s="259"/>
      <c r="H320" s="84">
        <f t="shared" si="84"/>
        <v>1040.5</v>
      </c>
      <c r="I320" s="259"/>
      <c r="J320" s="84">
        <f t="shared" si="88"/>
        <v>2844</v>
      </c>
      <c r="K320" s="259"/>
      <c r="L320" s="84">
        <f t="shared" si="85"/>
        <v>14.5</v>
      </c>
      <c r="M320" s="259"/>
      <c r="N320" s="84">
        <f t="shared" si="86"/>
        <v>2858.5</v>
      </c>
      <c r="O320" s="246"/>
    </row>
    <row r="321" spans="1:15" ht="12.75">
      <c r="A321" s="245"/>
      <c r="B321" s="127" t="s">
        <v>75</v>
      </c>
      <c r="C321" s="246" t="s">
        <v>19</v>
      </c>
      <c r="D321" s="84">
        <f t="shared" si="87"/>
        <v>1140</v>
      </c>
      <c r="E321" s="259"/>
      <c r="F321" s="84">
        <f t="shared" si="89"/>
        <v>15</v>
      </c>
      <c r="G321" s="259"/>
      <c r="H321" s="84">
        <f t="shared" si="84"/>
        <v>1155</v>
      </c>
      <c r="I321" s="259"/>
      <c r="J321" s="84">
        <f t="shared" si="88"/>
        <v>3160</v>
      </c>
      <c r="K321" s="259"/>
      <c r="L321" s="84">
        <f t="shared" si="85"/>
        <v>15</v>
      </c>
      <c r="M321" s="259"/>
      <c r="N321" s="84">
        <f t="shared" si="86"/>
        <v>3175</v>
      </c>
      <c r="O321" s="246"/>
    </row>
    <row r="322" spans="1:15" ht="12.75">
      <c r="A322" s="245"/>
      <c r="B322" s="127" t="s">
        <v>76</v>
      </c>
      <c r="C322" s="246" t="s">
        <v>19</v>
      </c>
      <c r="D322" s="84">
        <f t="shared" si="87"/>
        <v>1254</v>
      </c>
      <c r="E322" s="259"/>
      <c r="F322" s="84">
        <f>F321</f>
        <v>15</v>
      </c>
      <c r="G322" s="259"/>
      <c r="H322" s="84">
        <f t="shared" si="84"/>
        <v>1269</v>
      </c>
      <c r="I322" s="259"/>
      <c r="J322" s="84">
        <f t="shared" si="88"/>
        <v>3476</v>
      </c>
      <c r="K322" s="259"/>
      <c r="L322" s="84">
        <f t="shared" si="85"/>
        <v>15</v>
      </c>
      <c r="M322" s="259"/>
      <c r="N322" s="84">
        <f t="shared" si="86"/>
        <v>3491</v>
      </c>
      <c r="O322" s="246"/>
    </row>
    <row r="323" spans="1:15" ht="6" customHeight="1">
      <c r="A323" s="245"/>
      <c r="B323" s="127"/>
      <c r="C323" s="246"/>
      <c r="D323" s="257"/>
      <c r="E323" s="258"/>
      <c r="F323" s="257"/>
      <c r="G323" s="258"/>
      <c r="H323" s="257"/>
      <c r="I323" s="258"/>
      <c r="J323" s="257"/>
      <c r="K323" s="258"/>
      <c r="L323" s="257"/>
      <c r="M323" s="258"/>
      <c r="N323" s="257"/>
      <c r="O323" s="256"/>
    </row>
    <row r="324" spans="1:15" ht="6" customHeight="1">
      <c r="A324" s="245"/>
      <c r="B324" s="127"/>
      <c r="C324" s="246"/>
      <c r="D324" s="84"/>
      <c r="E324" s="259"/>
      <c r="F324" s="84"/>
      <c r="G324" s="259"/>
      <c r="H324" s="84"/>
      <c r="I324" s="259"/>
      <c r="J324" s="84"/>
      <c r="K324" s="259"/>
      <c r="L324" s="84"/>
      <c r="M324" s="259"/>
      <c r="N324" s="84"/>
      <c r="O324" s="246"/>
    </row>
    <row r="325" spans="1:15" ht="12.75">
      <c r="A325" s="245"/>
      <c r="B325" s="127" t="s">
        <v>77</v>
      </c>
      <c r="C325" s="246"/>
      <c r="D325" s="84"/>
      <c r="E325" s="259"/>
      <c r="F325" s="84"/>
      <c r="G325" s="259"/>
      <c r="H325" s="84"/>
      <c r="I325" s="259"/>
      <c r="J325" s="84"/>
      <c r="K325" s="259"/>
      <c r="L325" s="84"/>
      <c r="M325" s="259"/>
      <c r="N325" s="84"/>
      <c r="O325" s="246"/>
    </row>
    <row r="326" spans="1:15" ht="12.75">
      <c r="A326" s="245"/>
      <c r="B326" s="127" t="s">
        <v>66</v>
      </c>
      <c r="C326" s="246" t="s">
        <v>19</v>
      </c>
      <c r="D326" s="84">
        <f>D312</f>
        <v>114</v>
      </c>
      <c r="E326" s="259"/>
      <c r="F326" s="84">
        <f>10+2</f>
        <v>12</v>
      </c>
      <c r="G326" s="259"/>
      <c r="H326" s="84">
        <f aca="true" t="shared" si="90" ref="H326:H336">+D326+F326</f>
        <v>126</v>
      </c>
      <c r="I326" s="259"/>
      <c r="J326" s="84">
        <f>J312</f>
        <v>316</v>
      </c>
      <c r="K326" s="259"/>
      <c r="L326" s="84">
        <f aca="true" t="shared" si="91" ref="L326:L336">F326</f>
        <v>12</v>
      </c>
      <c r="M326" s="259"/>
      <c r="N326" s="84">
        <f aca="true" t="shared" si="92" ref="N326:N336">+J326+L326</f>
        <v>328</v>
      </c>
      <c r="O326" s="246"/>
    </row>
    <row r="327" spans="1:15" ht="12.75">
      <c r="A327" s="245"/>
      <c r="B327" s="127" t="s">
        <v>67</v>
      </c>
      <c r="C327" s="246" t="s">
        <v>19</v>
      </c>
      <c r="D327" s="84">
        <f aca="true" t="shared" si="93" ref="D327:D336">D313</f>
        <v>228</v>
      </c>
      <c r="E327" s="259"/>
      <c r="F327" s="84">
        <f aca="true" t="shared" si="94" ref="F327:F334">+F326+2</f>
        <v>14</v>
      </c>
      <c r="G327" s="259"/>
      <c r="H327" s="84">
        <f t="shared" si="90"/>
        <v>242</v>
      </c>
      <c r="I327" s="259"/>
      <c r="J327" s="84">
        <f aca="true" t="shared" si="95" ref="J327:J336">J313</f>
        <v>632</v>
      </c>
      <c r="K327" s="259"/>
      <c r="L327" s="84">
        <f t="shared" si="91"/>
        <v>14</v>
      </c>
      <c r="M327" s="259"/>
      <c r="N327" s="84">
        <f t="shared" si="92"/>
        <v>646</v>
      </c>
      <c r="O327" s="246"/>
    </row>
    <row r="328" spans="1:15" ht="12.75">
      <c r="A328" s="245"/>
      <c r="B328" s="127" t="s">
        <v>68</v>
      </c>
      <c r="C328" s="246" t="s">
        <v>19</v>
      </c>
      <c r="D328" s="84">
        <f t="shared" si="93"/>
        <v>342</v>
      </c>
      <c r="E328" s="259"/>
      <c r="F328" s="84">
        <f t="shared" si="94"/>
        <v>16</v>
      </c>
      <c r="G328" s="259"/>
      <c r="H328" s="84">
        <f t="shared" si="90"/>
        <v>358</v>
      </c>
      <c r="I328" s="259"/>
      <c r="J328" s="84">
        <f t="shared" si="95"/>
        <v>948</v>
      </c>
      <c r="K328" s="259"/>
      <c r="L328" s="84">
        <f t="shared" si="91"/>
        <v>16</v>
      </c>
      <c r="M328" s="259"/>
      <c r="N328" s="84">
        <f t="shared" si="92"/>
        <v>964</v>
      </c>
      <c r="O328" s="246"/>
    </row>
    <row r="329" spans="1:15" ht="12.75">
      <c r="A329" s="245"/>
      <c r="B329" s="127" t="s">
        <v>69</v>
      </c>
      <c r="C329" s="246" t="s">
        <v>19</v>
      </c>
      <c r="D329" s="84">
        <f t="shared" si="93"/>
        <v>456</v>
      </c>
      <c r="E329" s="259"/>
      <c r="F329" s="84">
        <f t="shared" si="94"/>
        <v>18</v>
      </c>
      <c r="G329" s="259"/>
      <c r="H329" s="84">
        <f t="shared" si="90"/>
        <v>474</v>
      </c>
      <c r="I329" s="259"/>
      <c r="J329" s="84">
        <f t="shared" si="95"/>
        <v>1264</v>
      </c>
      <c r="K329" s="259"/>
      <c r="L329" s="84">
        <f t="shared" si="91"/>
        <v>18</v>
      </c>
      <c r="M329" s="259"/>
      <c r="N329" s="84">
        <f t="shared" si="92"/>
        <v>1282</v>
      </c>
      <c r="O329" s="246"/>
    </row>
    <row r="330" spans="1:15" ht="12.75">
      <c r="A330" s="245"/>
      <c r="B330" s="127" t="s">
        <v>70</v>
      </c>
      <c r="C330" s="246" t="s">
        <v>19</v>
      </c>
      <c r="D330" s="84">
        <f t="shared" si="93"/>
        <v>570</v>
      </c>
      <c r="E330" s="259"/>
      <c r="F330" s="84">
        <f t="shared" si="94"/>
        <v>20</v>
      </c>
      <c r="G330" s="259"/>
      <c r="H330" s="84">
        <f t="shared" si="90"/>
        <v>590</v>
      </c>
      <c r="I330" s="259"/>
      <c r="J330" s="84">
        <f t="shared" si="95"/>
        <v>1580</v>
      </c>
      <c r="K330" s="259"/>
      <c r="L330" s="84">
        <f t="shared" si="91"/>
        <v>20</v>
      </c>
      <c r="M330" s="259"/>
      <c r="N330" s="84">
        <f t="shared" si="92"/>
        <v>1600</v>
      </c>
      <c r="O330" s="246"/>
    </row>
    <row r="331" spans="1:15" ht="12.75">
      <c r="A331" s="245"/>
      <c r="B331" s="127" t="s">
        <v>71</v>
      </c>
      <c r="C331" s="246" t="s">
        <v>19</v>
      </c>
      <c r="D331" s="84">
        <f t="shared" si="93"/>
        <v>684</v>
      </c>
      <c r="E331" s="259"/>
      <c r="F331" s="84">
        <f t="shared" si="94"/>
        <v>22</v>
      </c>
      <c r="G331" s="259"/>
      <c r="H331" s="84">
        <f t="shared" si="90"/>
        <v>706</v>
      </c>
      <c r="I331" s="259"/>
      <c r="J331" s="84">
        <f t="shared" si="95"/>
        <v>1896</v>
      </c>
      <c r="K331" s="259"/>
      <c r="L331" s="84">
        <f t="shared" si="91"/>
        <v>22</v>
      </c>
      <c r="M331" s="259"/>
      <c r="N331" s="84">
        <f t="shared" si="92"/>
        <v>1918</v>
      </c>
      <c r="O331" s="246"/>
    </row>
    <row r="332" spans="1:15" ht="12.75">
      <c r="A332" s="245"/>
      <c r="B332" s="127" t="s">
        <v>72</v>
      </c>
      <c r="C332" s="246" t="s">
        <v>19</v>
      </c>
      <c r="D332" s="84">
        <f t="shared" si="93"/>
        <v>798</v>
      </c>
      <c r="E332" s="259"/>
      <c r="F332" s="84">
        <f t="shared" si="94"/>
        <v>24</v>
      </c>
      <c r="G332" s="259"/>
      <c r="H332" s="84">
        <f t="shared" si="90"/>
        <v>822</v>
      </c>
      <c r="I332" s="259"/>
      <c r="J332" s="84">
        <f t="shared" si="95"/>
        <v>2212</v>
      </c>
      <c r="K332" s="259"/>
      <c r="L332" s="84">
        <f t="shared" si="91"/>
        <v>24</v>
      </c>
      <c r="M332" s="259"/>
      <c r="N332" s="84">
        <f t="shared" si="92"/>
        <v>2236</v>
      </c>
      <c r="O332" s="246"/>
    </row>
    <row r="333" spans="1:15" ht="12.75">
      <c r="A333" s="245"/>
      <c r="B333" s="127" t="s">
        <v>73</v>
      </c>
      <c r="C333" s="246" t="s">
        <v>19</v>
      </c>
      <c r="D333" s="84">
        <f t="shared" si="93"/>
        <v>912</v>
      </c>
      <c r="E333" s="259"/>
      <c r="F333" s="84">
        <f t="shared" si="94"/>
        <v>26</v>
      </c>
      <c r="G333" s="259"/>
      <c r="H333" s="84">
        <f t="shared" si="90"/>
        <v>938</v>
      </c>
      <c r="I333" s="259"/>
      <c r="J333" s="84">
        <f t="shared" si="95"/>
        <v>2528</v>
      </c>
      <c r="K333" s="259"/>
      <c r="L333" s="84">
        <f t="shared" si="91"/>
        <v>26</v>
      </c>
      <c r="M333" s="259"/>
      <c r="N333" s="84">
        <f t="shared" si="92"/>
        <v>2554</v>
      </c>
      <c r="O333" s="246"/>
    </row>
    <row r="334" spans="1:15" ht="12.75">
      <c r="A334" s="245"/>
      <c r="B334" s="127" t="s">
        <v>74</v>
      </c>
      <c r="C334" s="246" t="s">
        <v>19</v>
      </c>
      <c r="D334" s="84">
        <f t="shared" si="93"/>
        <v>1026</v>
      </c>
      <c r="E334" s="259"/>
      <c r="F334" s="84">
        <f t="shared" si="94"/>
        <v>28</v>
      </c>
      <c r="G334" s="259"/>
      <c r="H334" s="84">
        <f t="shared" si="90"/>
        <v>1054</v>
      </c>
      <c r="I334" s="259"/>
      <c r="J334" s="84">
        <f t="shared" si="95"/>
        <v>2844</v>
      </c>
      <c r="K334" s="259"/>
      <c r="L334" s="84">
        <f t="shared" si="91"/>
        <v>28</v>
      </c>
      <c r="M334" s="259"/>
      <c r="N334" s="84">
        <f t="shared" si="92"/>
        <v>2872</v>
      </c>
      <c r="O334" s="246"/>
    </row>
    <row r="335" spans="1:15" ht="12.75">
      <c r="A335" s="245"/>
      <c r="B335" s="127" t="s">
        <v>75</v>
      </c>
      <c r="C335" s="246" t="s">
        <v>19</v>
      </c>
      <c r="D335" s="84">
        <f t="shared" si="93"/>
        <v>1140</v>
      </c>
      <c r="E335" s="259"/>
      <c r="F335" s="84">
        <f>20+10</f>
        <v>30</v>
      </c>
      <c r="G335" s="259"/>
      <c r="H335" s="84">
        <f t="shared" si="90"/>
        <v>1170</v>
      </c>
      <c r="I335" s="259"/>
      <c r="J335" s="84">
        <f t="shared" si="95"/>
        <v>3160</v>
      </c>
      <c r="K335" s="259"/>
      <c r="L335" s="84">
        <f t="shared" si="91"/>
        <v>30</v>
      </c>
      <c r="M335" s="259"/>
      <c r="N335" s="84">
        <f t="shared" si="92"/>
        <v>3190</v>
      </c>
      <c r="O335" s="246"/>
    </row>
    <row r="336" spans="1:15" ht="12.75">
      <c r="A336" s="245"/>
      <c r="B336" s="127" t="s">
        <v>76</v>
      </c>
      <c r="C336" s="246" t="s">
        <v>19</v>
      </c>
      <c r="D336" s="84">
        <f t="shared" si="93"/>
        <v>1254</v>
      </c>
      <c r="E336" s="259"/>
      <c r="F336" s="84">
        <f>F335</f>
        <v>30</v>
      </c>
      <c r="G336" s="259"/>
      <c r="H336" s="84">
        <f t="shared" si="90"/>
        <v>1284</v>
      </c>
      <c r="I336" s="259"/>
      <c r="J336" s="84">
        <f t="shared" si="95"/>
        <v>3476</v>
      </c>
      <c r="K336" s="259"/>
      <c r="L336" s="84">
        <f t="shared" si="91"/>
        <v>30</v>
      </c>
      <c r="M336" s="259"/>
      <c r="N336" s="84">
        <f t="shared" si="92"/>
        <v>3506</v>
      </c>
      <c r="O336" s="246"/>
    </row>
    <row r="337" spans="1:15" ht="6" customHeight="1">
      <c r="A337" s="245"/>
      <c r="B337" s="127"/>
      <c r="C337" s="246"/>
      <c r="D337" s="257"/>
      <c r="E337" s="258"/>
      <c r="F337" s="257"/>
      <c r="G337" s="258"/>
      <c r="H337" s="257"/>
      <c r="I337" s="258"/>
      <c r="J337" s="257"/>
      <c r="K337" s="258"/>
      <c r="L337" s="257"/>
      <c r="M337" s="258"/>
      <c r="N337" s="257"/>
      <c r="O337" s="256"/>
    </row>
    <row r="338" spans="1:15" ht="6" customHeight="1">
      <c r="A338" s="245"/>
      <c r="B338" s="127"/>
      <c r="C338" s="246"/>
      <c r="D338" s="84"/>
      <c r="E338" s="259"/>
      <c r="F338" s="84"/>
      <c r="G338" s="259"/>
      <c r="H338" s="84"/>
      <c r="I338" s="259"/>
      <c r="J338" s="84"/>
      <c r="K338" s="259"/>
      <c r="L338" s="84"/>
      <c r="M338" s="259"/>
      <c r="N338" s="84"/>
      <c r="O338" s="246"/>
    </row>
    <row r="339" spans="1:15" ht="12.75">
      <c r="A339" s="245"/>
      <c r="B339" s="127" t="s">
        <v>18</v>
      </c>
      <c r="C339" s="246"/>
      <c r="D339" s="84"/>
      <c r="E339" s="259"/>
      <c r="F339" s="84"/>
      <c r="G339" s="259"/>
      <c r="H339" s="84"/>
      <c r="I339" s="259"/>
      <c r="J339" s="84"/>
      <c r="K339" s="259"/>
      <c r="L339" s="84"/>
      <c r="M339" s="259"/>
      <c r="N339" s="84"/>
      <c r="O339" s="246"/>
    </row>
    <row r="340" spans="1:15" ht="12.75">
      <c r="A340" s="245"/>
      <c r="B340" s="127" t="s">
        <v>66</v>
      </c>
      <c r="C340" s="246" t="s">
        <v>19</v>
      </c>
      <c r="D340" s="84">
        <f>D326</f>
        <v>114</v>
      </c>
      <c r="E340" s="259"/>
      <c r="F340" s="84">
        <v>54</v>
      </c>
      <c r="G340" s="259"/>
      <c r="H340" s="84">
        <f aca="true" t="shared" si="96" ref="H340:H350">+D340+F340</f>
        <v>168</v>
      </c>
      <c r="I340" s="259"/>
      <c r="J340" s="84">
        <f>J326</f>
        <v>316</v>
      </c>
      <c r="K340" s="259"/>
      <c r="L340" s="84">
        <f aca="true" t="shared" si="97" ref="L340:L350">F340</f>
        <v>54</v>
      </c>
      <c r="M340" s="259"/>
      <c r="N340" s="84">
        <f aca="true" t="shared" si="98" ref="N340:N350">+J340+L340</f>
        <v>370</v>
      </c>
      <c r="O340" s="246"/>
    </row>
    <row r="341" spans="1:15" ht="12.75">
      <c r="A341" s="245"/>
      <c r="B341" s="127" t="s">
        <v>67</v>
      </c>
      <c r="C341" s="246" t="s">
        <v>19</v>
      </c>
      <c r="D341" s="84">
        <f aca="true" t="shared" si="99" ref="D341:D350">D327</f>
        <v>228</v>
      </c>
      <c r="E341" s="259"/>
      <c r="F341" s="84">
        <f>F340</f>
        <v>54</v>
      </c>
      <c r="G341" s="259"/>
      <c r="H341" s="84">
        <f t="shared" si="96"/>
        <v>282</v>
      </c>
      <c r="I341" s="259"/>
      <c r="J341" s="84">
        <f aca="true" t="shared" si="100" ref="J341:J350">J327</f>
        <v>632</v>
      </c>
      <c r="K341" s="259"/>
      <c r="L341" s="84">
        <f t="shared" si="97"/>
        <v>54</v>
      </c>
      <c r="M341" s="259"/>
      <c r="N341" s="84">
        <f t="shared" si="98"/>
        <v>686</v>
      </c>
      <c r="O341" s="246"/>
    </row>
    <row r="342" spans="1:15" ht="12.75">
      <c r="A342" s="245"/>
      <c r="B342" s="127" t="s">
        <v>68</v>
      </c>
      <c r="C342" s="246" t="s">
        <v>19</v>
      </c>
      <c r="D342" s="84">
        <f t="shared" si="99"/>
        <v>342</v>
      </c>
      <c r="E342" s="259"/>
      <c r="F342" s="84">
        <f>F340</f>
        <v>54</v>
      </c>
      <c r="G342" s="259"/>
      <c r="H342" s="84">
        <f t="shared" si="96"/>
        <v>396</v>
      </c>
      <c r="I342" s="259"/>
      <c r="J342" s="84">
        <f t="shared" si="100"/>
        <v>948</v>
      </c>
      <c r="K342" s="259"/>
      <c r="L342" s="84">
        <f t="shared" si="97"/>
        <v>54</v>
      </c>
      <c r="M342" s="259"/>
      <c r="N342" s="84">
        <f t="shared" si="98"/>
        <v>1002</v>
      </c>
      <c r="O342" s="246"/>
    </row>
    <row r="343" spans="1:15" ht="12.75">
      <c r="A343" s="245"/>
      <c r="B343" s="127" t="s">
        <v>69</v>
      </c>
      <c r="C343" s="246" t="s">
        <v>19</v>
      </c>
      <c r="D343" s="84">
        <f t="shared" si="99"/>
        <v>456</v>
      </c>
      <c r="E343" s="259"/>
      <c r="F343" s="84">
        <f>F340</f>
        <v>54</v>
      </c>
      <c r="G343" s="259"/>
      <c r="H343" s="84">
        <f t="shared" si="96"/>
        <v>510</v>
      </c>
      <c r="I343" s="259"/>
      <c r="J343" s="84">
        <f t="shared" si="100"/>
        <v>1264</v>
      </c>
      <c r="K343" s="259"/>
      <c r="L343" s="84">
        <f t="shared" si="97"/>
        <v>54</v>
      </c>
      <c r="M343" s="259"/>
      <c r="N343" s="84">
        <f t="shared" si="98"/>
        <v>1318</v>
      </c>
      <c r="O343" s="246"/>
    </row>
    <row r="344" spans="1:15" ht="12.75">
      <c r="A344" s="245"/>
      <c r="B344" s="127" t="s">
        <v>70</v>
      </c>
      <c r="C344" s="246" t="s">
        <v>19</v>
      </c>
      <c r="D344" s="84">
        <f t="shared" si="99"/>
        <v>570</v>
      </c>
      <c r="E344" s="259"/>
      <c r="F344" s="84">
        <f>F340</f>
        <v>54</v>
      </c>
      <c r="G344" s="259"/>
      <c r="H344" s="84">
        <f t="shared" si="96"/>
        <v>624</v>
      </c>
      <c r="I344" s="259"/>
      <c r="J344" s="84">
        <f t="shared" si="100"/>
        <v>1580</v>
      </c>
      <c r="K344" s="259"/>
      <c r="L344" s="84">
        <f t="shared" si="97"/>
        <v>54</v>
      </c>
      <c r="M344" s="259"/>
      <c r="N344" s="84">
        <f t="shared" si="98"/>
        <v>1634</v>
      </c>
      <c r="O344" s="246"/>
    </row>
    <row r="345" spans="1:15" ht="12.75">
      <c r="A345" s="245"/>
      <c r="B345" s="127" t="s">
        <v>71</v>
      </c>
      <c r="C345" s="246" t="s">
        <v>19</v>
      </c>
      <c r="D345" s="84">
        <f t="shared" si="99"/>
        <v>684</v>
      </c>
      <c r="E345" s="259"/>
      <c r="F345" s="84">
        <f>F340</f>
        <v>54</v>
      </c>
      <c r="G345" s="259"/>
      <c r="H345" s="84">
        <f t="shared" si="96"/>
        <v>738</v>
      </c>
      <c r="I345" s="259"/>
      <c r="J345" s="84">
        <f t="shared" si="100"/>
        <v>1896</v>
      </c>
      <c r="K345" s="259"/>
      <c r="L345" s="84">
        <f t="shared" si="97"/>
        <v>54</v>
      </c>
      <c r="M345" s="259"/>
      <c r="N345" s="84">
        <f t="shared" si="98"/>
        <v>1950</v>
      </c>
      <c r="O345" s="246"/>
    </row>
    <row r="346" spans="1:15" ht="12.75">
      <c r="A346" s="245"/>
      <c r="B346" s="127" t="s">
        <v>72</v>
      </c>
      <c r="C346" s="246" t="s">
        <v>19</v>
      </c>
      <c r="D346" s="84">
        <f t="shared" si="99"/>
        <v>798</v>
      </c>
      <c r="E346" s="259"/>
      <c r="F346" s="84">
        <f>F340</f>
        <v>54</v>
      </c>
      <c r="G346" s="259"/>
      <c r="H346" s="84">
        <f t="shared" si="96"/>
        <v>852</v>
      </c>
      <c r="I346" s="259"/>
      <c r="J346" s="84">
        <f t="shared" si="100"/>
        <v>2212</v>
      </c>
      <c r="K346" s="259"/>
      <c r="L346" s="84">
        <f t="shared" si="97"/>
        <v>54</v>
      </c>
      <c r="M346" s="259"/>
      <c r="N346" s="84">
        <f t="shared" si="98"/>
        <v>2266</v>
      </c>
      <c r="O346" s="246"/>
    </row>
    <row r="347" spans="1:15" ht="12.75">
      <c r="A347" s="245"/>
      <c r="B347" s="127" t="s">
        <v>73</v>
      </c>
      <c r="C347" s="246" t="s">
        <v>19</v>
      </c>
      <c r="D347" s="84">
        <f t="shared" si="99"/>
        <v>912</v>
      </c>
      <c r="E347" s="259"/>
      <c r="F347" s="84">
        <f>F340</f>
        <v>54</v>
      </c>
      <c r="G347" s="259"/>
      <c r="H347" s="84">
        <f t="shared" si="96"/>
        <v>966</v>
      </c>
      <c r="I347" s="259"/>
      <c r="J347" s="84">
        <f t="shared" si="100"/>
        <v>2528</v>
      </c>
      <c r="K347" s="259"/>
      <c r="L347" s="84">
        <f t="shared" si="97"/>
        <v>54</v>
      </c>
      <c r="M347" s="259"/>
      <c r="N347" s="84">
        <f t="shared" si="98"/>
        <v>2582</v>
      </c>
      <c r="O347" s="246"/>
    </row>
    <row r="348" spans="1:15" ht="12.75">
      <c r="A348" s="245"/>
      <c r="B348" s="127" t="s">
        <v>74</v>
      </c>
      <c r="C348" s="246" t="s">
        <v>19</v>
      </c>
      <c r="D348" s="84">
        <f t="shared" si="99"/>
        <v>1026</v>
      </c>
      <c r="E348" s="259"/>
      <c r="F348" s="84">
        <f>F340</f>
        <v>54</v>
      </c>
      <c r="G348" s="259"/>
      <c r="H348" s="84">
        <f t="shared" si="96"/>
        <v>1080</v>
      </c>
      <c r="I348" s="259"/>
      <c r="J348" s="84">
        <f t="shared" si="100"/>
        <v>2844</v>
      </c>
      <c r="K348" s="259"/>
      <c r="L348" s="84">
        <f t="shared" si="97"/>
        <v>54</v>
      </c>
      <c r="M348" s="259"/>
      <c r="N348" s="84">
        <f t="shared" si="98"/>
        <v>2898</v>
      </c>
      <c r="O348" s="246"/>
    </row>
    <row r="349" spans="1:15" ht="12.75">
      <c r="A349" s="245"/>
      <c r="B349" s="127" t="s">
        <v>75</v>
      </c>
      <c r="C349" s="246" t="s">
        <v>19</v>
      </c>
      <c r="D349" s="84">
        <f t="shared" si="99"/>
        <v>1140</v>
      </c>
      <c r="E349" s="259"/>
      <c r="F349" s="84">
        <f>F340</f>
        <v>54</v>
      </c>
      <c r="G349" s="259"/>
      <c r="H349" s="84">
        <f t="shared" si="96"/>
        <v>1194</v>
      </c>
      <c r="I349" s="259"/>
      <c r="J349" s="84">
        <f t="shared" si="100"/>
        <v>3160</v>
      </c>
      <c r="K349" s="259"/>
      <c r="L349" s="84">
        <f t="shared" si="97"/>
        <v>54</v>
      </c>
      <c r="M349" s="259"/>
      <c r="N349" s="84">
        <f t="shared" si="98"/>
        <v>3214</v>
      </c>
      <c r="O349" s="246"/>
    </row>
    <row r="350" spans="1:15" ht="12.75">
      <c r="A350" s="245"/>
      <c r="B350" s="127" t="s">
        <v>76</v>
      </c>
      <c r="C350" s="246" t="s">
        <v>19</v>
      </c>
      <c r="D350" s="84">
        <f t="shared" si="99"/>
        <v>1254</v>
      </c>
      <c r="E350" s="259"/>
      <c r="F350" s="84">
        <f>F340</f>
        <v>54</v>
      </c>
      <c r="G350" s="259"/>
      <c r="H350" s="84">
        <f t="shared" si="96"/>
        <v>1308</v>
      </c>
      <c r="I350" s="259"/>
      <c r="J350" s="84">
        <f t="shared" si="100"/>
        <v>3476</v>
      </c>
      <c r="K350" s="259"/>
      <c r="L350" s="84">
        <f t="shared" si="97"/>
        <v>54</v>
      </c>
      <c r="M350" s="259"/>
      <c r="N350" s="84">
        <f t="shared" si="98"/>
        <v>3530</v>
      </c>
      <c r="O350" s="246"/>
    </row>
    <row r="351" spans="1:15" ht="6" customHeight="1">
      <c r="A351" s="245"/>
      <c r="B351" s="127"/>
      <c r="C351" s="246"/>
      <c r="D351" s="257"/>
      <c r="E351" s="258"/>
      <c r="F351" s="257"/>
      <c r="G351" s="258"/>
      <c r="H351" s="257"/>
      <c r="I351" s="258"/>
      <c r="J351" s="257"/>
      <c r="K351" s="258"/>
      <c r="L351" s="257"/>
      <c r="M351" s="258"/>
      <c r="N351" s="257"/>
      <c r="O351" s="256"/>
    </row>
    <row r="352" spans="1:15" ht="6" customHeight="1">
      <c r="A352" s="245"/>
      <c r="B352" s="127"/>
      <c r="C352" s="246"/>
      <c r="D352" s="84"/>
      <c r="E352" s="259"/>
      <c r="F352" s="84"/>
      <c r="G352" s="259"/>
      <c r="H352" s="84"/>
      <c r="I352" s="259"/>
      <c r="J352" s="84"/>
      <c r="K352" s="259"/>
      <c r="L352" s="84"/>
      <c r="M352" s="259"/>
      <c r="N352" s="84"/>
      <c r="O352" s="246"/>
    </row>
    <row r="353" spans="1:15" ht="12.75">
      <c r="A353" s="245"/>
      <c r="B353" s="127" t="s">
        <v>78</v>
      </c>
      <c r="C353" s="246"/>
      <c r="D353" s="84"/>
      <c r="E353" s="259"/>
      <c r="F353" s="84"/>
      <c r="G353" s="259"/>
      <c r="H353" s="84"/>
      <c r="I353" s="259"/>
      <c r="J353" s="84"/>
      <c r="K353" s="259"/>
      <c r="L353" s="84"/>
      <c r="M353" s="259"/>
      <c r="N353" s="84"/>
      <c r="O353" s="246"/>
    </row>
    <row r="354" spans="1:15" ht="12.75">
      <c r="A354" s="245"/>
      <c r="B354" s="127" t="s">
        <v>66</v>
      </c>
      <c r="C354" s="246" t="s">
        <v>19</v>
      </c>
      <c r="D354" s="84">
        <f>D340</f>
        <v>114</v>
      </c>
      <c r="E354" s="259"/>
      <c r="F354" s="84">
        <f>0.75+5+15</f>
        <v>20.75</v>
      </c>
      <c r="G354" s="259"/>
      <c r="H354" s="84">
        <f aca="true" t="shared" si="101" ref="H354:H364">+D354+F354</f>
        <v>134.75</v>
      </c>
      <c r="I354" s="259"/>
      <c r="J354" s="84">
        <f>J340</f>
        <v>316</v>
      </c>
      <c r="K354" s="259"/>
      <c r="L354" s="84">
        <f aca="true" t="shared" si="102" ref="L354:L364">F354</f>
        <v>20.75</v>
      </c>
      <c r="M354" s="259"/>
      <c r="N354" s="84">
        <f aca="true" t="shared" si="103" ref="N354:N364">+J354+L354</f>
        <v>336.75</v>
      </c>
      <c r="O354" s="246"/>
    </row>
    <row r="355" spans="1:15" ht="12.75">
      <c r="A355" s="245"/>
      <c r="B355" s="127" t="s">
        <v>67</v>
      </c>
      <c r="C355" s="246" t="s">
        <v>19</v>
      </c>
      <c r="D355" s="84">
        <f aca="true" t="shared" si="104" ref="D355:D364">D341</f>
        <v>228</v>
      </c>
      <c r="E355" s="259"/>
      <c r="F355" s="84">
        <f aca="true" t="shared" si="105" ref="F355:F363">+F354+0.75</f>
        <v>21.5</v>
      </c>
      <c r="G355" s="259"/>
      <c r="H355" s="84">
        <f t="shared" si="101"/>
        <v>249.5</v>
      </c>
      <c r="I355" s="259"/>
      <c r="J355" s="84">
        <f aca="true" t="shared" si="106" ref="J355:J364">J341</f>
        <v>632</v>
      </c>
      <c r="K355" s="259"/>
      <c r="L355" s="84">
        <f t="shared" si="102"/>
        <v>21.5</v>
      </c>
      <c r="M355" s="259"/>
      <c r="N355" s="84">
        <f t="shared" si="103"/>
        <v>653.5</v>
      </c>
      <c r="O355" s="246"/>
    </row>
    <row r="356" spans="1:15" ht="12.75">
      <c r="A356" s="245"/>
      <c r="B356" s="127" t="s">
        <v>68</v>
      </c>
      <c r="C356" s="246" t="s">
        <v>19</v>
      </c>
      <c r="D356" s="84">
        <f t="shared" si="104"/>
        <v>342</v>
      </c>
      <c r="E356" s="259"/>
      <c r="F356" s="84">
        <f t="shared" si="105"/>
        <v>22.25</v>
      </c>
      <c r="G356" s="259"/>
      <c r="H356" s="84">
        <f t="shared" si="101"/>
        <v>364.25</v>
      </c>
      <c r="I356" s="259"/>
      <c r="J356" s="84">
        <f t="shared" si="106"/>
        <v>948</v>
      </c>
      <c r="K356" s="259"/>
      <c r="L356" s="84">
        <f t="shared" si="102"/>
        <v>22.25</v>
      </c>
      <c r="M356" s="259"/>
      <c r="N356" s="84">
        <f t="shared" si="103"/>
        <v>970.25</v>
      </c>
      <c r="O356" s="246"/>
    </row>
    <row r="357" spans="1:15" ht="12.75">
      <c r="A357" s="245"/>
      <c r="B357" s="127" t="s">
        <v>69</v>
      </c>
      <c r="C357" s="246" t="s">
        <v>19</v>
      </c>
      <c r="D357" s="84">
        <f t="shared" si="104"/>
        <v>456</v>
      </c>
      <c r="E357" s="259"/>
      <c r="F357" s="84">
        <f t="shared" si="105"/>
        <v>23</v>
      </c>
      <c r="G357" s="259"/>
      <c r="H357" s="84">
        <f t="shared" si="101"/>
        <v>479</v>
      </c>
      <c r="I357" s="259"/>
      <c r="J357" s="84">
        <f t="shared" si="106"/>
        <v>1264</v>
      </c>
      <c r="K357" s="259"/>
      <c r="L357" s="84">
        <f t="shared" si="102"/>
        <v>23</v>
      </c>
      <c r="M357" s="259"/>
      <c r="N357" s="84">
        <f t="shared" si="103"/>
        <v>1287</v>
      </c>
      <c r="O357" s="246"/>
    </row>
    <row r="358" spans="1:15" ht="12.75">
      <c r="A358" s="245"/>
      <c r="B358" s="127" t="s">
        <v>70</v>
      </c>
      <c r="C358" s="246" t="s">
        <v>19</v>
      </c>
      <c r="D358" s="84">
        <f t="shared" si="104"/>
        <v>570</v>
      </c>
      <c r="E358" s="259"/>
      <c r="F358" s="84">
        <f t="shared" si="105"/>
        <v>23.75</v>
      </c>
      <c r="G358" s="259"/>
      <c r="H358" s="84">
        <f t="shared" si="101"/>
        <v>593.75</v>
      </c>
      <c r="I358" s="259"/>
      <c r="J358" s="84">
        <f t="shared" si="106"/>
        <v>1580</v>
      </c>
      <c r="K358" s="259"/>
      <c r="L358" s="84">
        <f t="shared" si="102"/>
        <v>23.75</v>
      </c>
      <c r="M358" s="259"/>
      <c r="N358" s="84">
        <f t="shared" si="103"/>
        <v>1603.75</v>
      </c>
      <c r="O358" s="246"/>
    </row>
    <row r="359" spans="1:15" ht="12.75">
      <c r="A359" s="245"/>
      <c r="B359" s="127" t="s">
        <v>71</v>
      </c>
      <c r="C359" s="246" t="s">
        <v>19</v>
      </c>
      <c r="D359" s="84">
        <f t="shared" si="104"/>
        <v>684</v>
      </c>
      <c r="E359" s="259"/>
      <c r="F359" s="84">
        <f t="shared" si="105"/>
        <v>24.5</v>
      </c>
      <c r="G359" s="259"/>
      <c r="H359" s="84">
        <f t="shared" si="101"/>
        <v>708.5</v>
      </c>
      <c r="I359" s="259"/>
      <c r="J359" s="84">
        <f t="shared" si="106"/>
        <v>1896</v>
      </c>
      <c r="K359" s="259"/>
      <c r="L359" s="84">
        <f t="shared" si="102"/>
        <v>24.5</v>
      </c>
      <c r="M359" s="259"/>
      <c r="N359" s="84">
        <f t="shared" si="103"/>
        <v>1920.5</v>
      </c>
      <c r="O359" s="246"/>
    </row>
    <row r="360" spans="1:15" ht="12.75">
      <c r="A360" s="245"/>
      <c r="B360" s="127" t="s">
        <v>72</v>
      </c>
      <c r="C360" s="246" t="s">
        <v>19</v>
      </c>
      <c r="D360" s="84">
        <f t="shared" si="104"/>
        <v>798</v>
      </c>
      <c r="E360" s="259"/>
      <c r="F360" s="84">
        <f t="shared" si="105"/>
        <v>25.25</v>
      </c>
      <c r="G360" s="259"/>
      <c r="H360" s="84">
        <f t="shared" si="101"/>
        <v>823.25</v>
      </c>
      <c r="I360" s="259"/>
      <c r="J360" s="84">
        <f t="shared" si="106"/>
        <v>2212</v>
      </c>
      <c r="K360" s="259"/>
      <c r="L360" s="84">
        <f t="shared" si="102"/>
        <v>25.25</v>
      </c>
      <c r="M360" s="259"/>
      <c r="N360" s="84">
        <f t="shared" si="103"/>
        <v>2237.25</v>
      </c>
      <c r="O360" s="246"/>
    </row>
    <row r="361" spans="1:15" ht="12.75">
      <c r="A361" s="245"/>
      <c r="B361" s="127" t="s">
        <v>73</v>
      </c>
      <c r="C361" s="246" t="s">
        <v>19</v>
      </c>
      <c r="D361" s="84">
        <f t="shared" si="104"/>
        <v>912</v>
      </c>
      <c r="E361" s="259"/>
      <c r="F361" s="84">
        <f t="shared" si="105"/>
        <v>26</v>
      </c>
      <c r="G361" s="259"/>
      <c r="H361" s="84">
        <f t="shared" si="101"/>
        <v>938</v>
      </c>
      <c r="I361" s="259"/>
      <c r="J361" s="84">
        <f t="shared" si="106"/>
        <v>2528</v>
      </c>
      <c r="K361" s="259"/>
      <c r="L361" s="84">
        <f t="shared" si="102"/>
        <v>26</v>
      </c>
      <c r="M361" s="259"/>
      <c r="N361" s="84">
        <f t="shared" si="103"/>
        <v>2554</v>
      </c>
      <c r="O361" s="246"/>
    </row>
    <row r="362" spans="1:15" ht="12.75">
      <c r="A362" s="245"/>
      <c r="B362" s="127" t="s">
        <v>74</v>
      </c>
      <c r="C362" s="246" t="s">
        <v>19</v>
      </c>
      <c r="D362" s="84">
        <f t="shared" si="104"/>
        <v>1026</v>
      </c>
      <c r="E362" s="259"/>
      <c r="F362" s="84">
        <f t="shared" si="105"/>
        <v>26.75</v>
      </c>
      <c r="G362" s="259"/>
      <c r="H362" s="84">
        <f t="shared" si="101"/>
        <v>1052.75</v>
      </c>
      <c r="I362" s="259"/>
      <c r="J362" s="84">
        <f t="shared" si="106"/>
        <v>2844</v>
      </c>
      <c r="K362" s="259"/>
      <c r="L362" s="84">
        <f t="shared" si="102"/>
        <v>26.75</v>
      </c>
      <c r="M362" s="259"/>
      <c r="N362" s="84">
        <f t="shared" si="103"/>
        <v>2870.75</v>
      </c>
      <c r="O362" s="246"/>
    </row>
    <row r="363" spans="1:15" ht="12.75">
      <c r="A363" s="245"/>
      <c r="B363" s="127" t="s">
        <v>75</v>
      </c>
      <c r="C363" s="246" t="s">
        <v>19</v>
      </c>
      <c r="D363" s="84">
        <f t="shared" si="104"/>
        <v>1140</v>
      </c>
      <c r="E363" s="259"/>
      <c r="F363" s="84">
        <f t="shared" si="105"/>
        <v>27.5</v>
      </c>
      <c r="G363" s="259"/>
      <c r="H363" s="84">
        <f t="shared" si="101"/>
        <v>1167.5</v>
      </c>
      <c r="I363" s="259"/>
      <c r="J363" s="84">
        <f t="shared" si="106"/>
        <v>3160</v>
      </c>
      <c r="K363" s="259"/>
      <c r="L363" s="84">
        <f t="shared" si="102"/>
        <v>27.5</v>
      </c>
      <c r="M363" s="259"/>
      <c r="N363" s="84">
        <f t="shared" si="103"/>
        <v>3187.5</v>
      </c>
      <c r="O363" s="246"/>
    </row>
    <row r="364" spans="1:15" ht="12.75">
      <c r="A364" s="245"/>
      <c r="B364" s="127" t="s">
        <v>76</v>
      </c>
      <c r="C364" s="246" t="s">
        <v>19</v>
      </c>
      <c r="D364" s="84">
        <f t="shared" si="104"/>
        <v>1254</v>
      </c>
      <c r="E364" s="259"/>
      <c r="F364" s="84">
        <f>F363</f>
        <v>27.5</v>
      </c>
      <c r="G364" s="259"/>
      <c r="H364" s="84">
        <f t="shared" si="101"/>
        <v>1281.5</v>
      </c>
      <c r="I364" s="259"/>
      <c r="J364" s="84">
        <f t="shared" si="106"/>
        <v>3476</v>
      </c>
      <c r="K364" s="259"/>
      <c r="L364" s="84">
        <f t="shared" si="102"/>
        <v>27.5</v>
      </c>
      <c r="M364" s="259"/>
      <c r="N364" s="84">
        <f t="shared" si="103"/>
        <v>3503.5</v>
      </c>
      <c r="O364" s="246"/>
    </row>
    <row r="365" spans="1:15" ht="6" customHeight="1">
      <c r="A365" s="245"/>
      <c r="B365" s="127"/>
      <c r="C365" s="246"/>
      <c r="D365" s="257"/>
      <c r="E365" s="258"/>
      <c r="F365" s="257"/>
      <c r="G365" s="258"/>
      <c r="H365" s="257"/>
      <c r="I365" s="258"/>
      <c r="J365" s="257"/>
      <c r="K365" s="258"/>
      <c r="L365" s="257"/>
      <c r="M365" s="258"/>
      <c r="N365" s="257"/>
      <c r="O365" s="256"/>
    </row>
    <row r="366" spans="1:15" ht="6" customHeight="1">
      <c r="A366" s="245"/>
      <c r="B366" s="127"/>
      <c r="C366" s="246"/>
      <c r="D366" s="84"/>
      <c r="E366" s="259"/>
      <c r="F366" s="84"/>
      <c r="G366" s="259"/>
      <c r="H366" s="84"/>
      <c r="I366" s="259"/>
      <c r="J366" s="84"/>
      <c r="K366" s="259"/>
      <c r="L366" s="84"/>
      <c r="M366" s="259"/>
      <c r="N366" s="84"/>
      <c r="O366" s="246"/>
    </row>
    <row r="367" spans="1:15" ht="12.75">
      <c r="A367" s="245"/>
      <c r="B367" s="127" t="s">
        <v>332</v>
      </c>
      <c r="C367" s="246"/>
      <c r="D367" s="84"/>
      <c r="E367" s="259"/>
      <c r="F367" s="84"/>
      <c r="G367" s="259"/>
      <c r="H367" s="84"/>
      <c r="I367" s="259"/>
      <c r="J367" s="84"/>
      <c r="K367" s="259"/>
      <c r="L367" s="84"/>
      <c r="M367" s="259"/>
      <c r="N367" s="84"/>
      <c r="O367" s="246"/>
    </row>
    <row r="368" spans="1:15" ht="12.75">
      <c r="A368" s="245"/>
      <c r="B368" s="127" t="s">
        <v>66</v>
      </c>
      <c r="C368" s="246" t="s">
        <v>19</v>
      </c>
      <c r="D368" s="84">
        <f>D354</f>
        <v>114</v>
      </c>
      <c r="E368" s="259"/>
      <c r="F368" s="84">
        <f>2+4+8+3</f>
        <v>17</v>
      </c>
      <c r="G368" s="259"/>
      <c r="H368" s="84">
        <f aca="true" t="shared" si="107" ref="H368:H378">+D368+F368</f>
        <v>131</v>
      </c>
      <c r="I368" s="259"/>
      <c r="J368" s="84">
        <v>316</v>
      </c>
      <c r="K368" s="259"/>
      <c r="L368" s="84">
        <f aca="true" t="shared" si="108" ref="L368:L378">F368</f>
        <v>17</v>
      </c>
      <c r="M368" s="259"/>
      <c r="N368" s="84">
        <f aca="true" t="shared" si="109" ref="N368:N378">+J368+L368</f>
        <v>333</v>
      </c>
      <c r="O368" s="246"/>
    </row>
    <row r="369" spans="1:15" ht="12.75">
      <c r="A369" s="245"/>
      <c r="B369" s="127" t="s">
        <v>67</v>
      </c>
      <c r="C369" s="246" t="s">
        <v>19</v>
      </c>
      <c r="D369" s="84">
        <f aca="true" t="shared" si="110" ref="D369:D378">D355</f>
        <v>228</v>
      </c>
      <c r="E369" s="259"/>
      <c r="F369" s="84">
        <f aca="true" t="shared" si="111" ref="F369:F374">+F368+2+3</f>
        <v>22</v>
      </c>
      <c r="G369" s="259"/>
      <c r="H369" s="84">
        <f t="shared" si="107"/>
        <v>250</v>
      </c>
      <c r="I369" s="259"/>
      <c r="J369" s="84">
        <f>J368*2</f>
        <v>632</v>
      </c>
      <c r="K369" s="259"/>
      <c r="L369" s="84">
        <f t="shared" si="108"/>
        <v>22</v>
      </c>
      <c r="M369" s="259"/>
      <c r="N369" s="84">
        <f t="shared" si="109"/>
        <v>654</v>
      </c>
      <c r="O369" s="246"/>
    </row>
    <row r="370" spans="1:15" ht="12.75">
      <c r="A370" s="245"/>
      <c r="B370" s="127" t="s">
        <v>68</v>
      </c>
      <c r="C370" s="246" t="s">
        <v>19</v>
      </c>
      <c r="D370" s="84">
        <f t="shared" si="110"/>
        <v>342</v>
      </c>
      <c r="E370" s="259"/>
      <c r="F370" s="84">
        <f t="shared" si="111"/>
        <v>27</v>
      </c>
      <c r="G370" s="259"/>
      <c r="H370" s="84">
        <f t="shared" si="107"/>
        <v>369</v>
      </c>
      <c r="I370" s="259"/>
      <c r="J370" s="84">
        <f>J368*3</f>
        <v>948</v>
      </c>
      <c r="K370" s="259"/>
      <c r="L370" s="84">
        <f t="shared" si="108"/>
        <v>27</v>
      </c>
      <c r="M370" s="259"/>
      <c r="N370" s="84">
        <f t="shared" si="109"/>
        <v>975</v>
      </c>
      <c r="O370" s="246"/>
    </row>
    <row r="371" spans="1:15" ht="12.75">
      <c r="A371" s="245"/>
      <c r="B371" s="127" t="s">
        <v>69</v>
      </c>
      <c r="C371" s="246" t="s">
        <v>19</v>
      </c>
      <c r="D371" s="84">
        <f t="shared" si="110"/>
        <v>456</v>
      </c>
      <c r="E371" s="259"/>
      <c r="F371" s="84">
        <f t="shared" si="111"/>
        <v>32</v>
      </c>
      <c r="G371" s="259"/>
      <c r="H371" s="84">
        <f t="shared" si="107"/>
        <v>488</v>
      </c>
      <c r="I371" s="259"/>
      <c r="J371" s="84">
        <f>J368*4</f>
        <v>1264</v>
      </c>
      <c r="K371" s="259"/>
      <c r="L371" s="84">
        <f t="shared" si="108"/>
        <v>32</v>
      </c>
      <c r="M371" s="259"/>
      <c r="N371" s="84">
        <f t="shared" si="109"/>
        <v>1296</v>
      </c>
      <c r="O371" s="246"/>
    </row>
    <row r="372" spans="1:15" ht="12.75">
      <c r="A372" s="245"/>
      <c r="B372" s="127" t="s">
        <v>70</v>
      </c>
      <c r="C372" s="246" t="s">
        <v>19</v>
      </c>
      <c r="D372" s="84">
        <f t="shared" si="110"/>
        <v>570</v>
      </c>
      <c r="E372" s="259"/>
      <c r="F372" s="84">
        <f t="shared" si="111"/>
        <v>37</v>
      </c>
      <c r="G372" s="259"/>
      <c r="H372" s="84">
        <f t="shared" si="107"/>
        <v>607</v>
      </c>
      <c r="I372" s="259"/>
      <c r="J372" s="84">
        <f>J368*5</f>
        <v>1580</v>
      </c>
      <c r="K372" s="259"/>
      <c r="L372" s="84">
        <f t="shared" si="108"/>
        <v>37</v>
      </c>
      <c r="M372" s="259"/>
      <c r="N372" s="84">
        <f t="shared" si="109"/>
        <v>1617</v>
      </c>
      <c r="O372" s="246"/>
    </row>
    <row r="373" spans="1:15" ht="12.75">
      <c r="A373" s="245"/>
      <c r="B373" s="127" t="s">
        <v>71</v>
      </c>
      <c r="C373" s="246" t="s">
        <v>19</v>
      </c>
      <c r="D373" s="84">
        <f t="shared" si="110"/>
        <v>684</v>
      </c>
      <c r="E373" s="259"/>
      <c r="F373" s="84">
        <f t="shared" si="111"/>
        <v>42</v>
      </c>
      <c r="G373" s="259"/>
      <c r="H373" s="84">
        <f t="shared" si="107"/>
        <v>726</v>
      </c>
      <c r="I373" s="259"/>
      <c r="J373" s="84">
        <f>J368*6</f>
        <v>1896</v>
      </c>
      <c r="K373" s="259"/>
      <c r="L373" s="84">
        <f t="shared" si="108"/>
        <v>42</v>
      </c>
      <c r="M373" s="259"/>
      <c r="N373" s="84">
        <f t="shared" si="109"/>
        <v>1938</v>
      </c>
      <c r="O373" s="246"/>
    </row>
    <row r="374" spans="1:15" ht="12.75">
      <c r="A374" s="245"/>
      <c r="B374" s="127" t="s">
        <v>72</v>
      </c>
      <c r="C374" s="246" t="s">
        <v>19</v>
      </c>
      <c r="D374" s="84">
        <f t="shared" si="110"/>
        <v>798</v>
      </c>
      <c r="E374" s="259"/>
      <c r="F374" s="84">
        <f t="shared" si="111"/>
        <v>47</v>
      </c>
      <c r="G374" s="259"/>
      <c r="H374" s="84">
        <f t="shared" si="107"/>
        <v>845</v>
      </c>
      <c r="I374" s="259"/>
      <c r="J374" s="84">
        <f>J368*7</f>
        <v>2212</v>
      </c>
      <c r="K374" s="259"/>
      <c r="L374" s="84">
        <f t="shared" si="108"/>
        <v>47</v>
      </c>
      <c r="M374" s="259"/>
      <c r="N374" s="84">
        <f t="shared" si="109"/>
        <v>2259</v>
      </c>
      <c r="O374" s="246"/>
    </row>
    <row r="375" spans="1:15" ht="12.75">
      <c r="A375" s="245"/>
      <c r="B375" s="127" t="s">
        <v>73</v>
      </c>
      <c r="C375" s="246" t="s">
        <v>19</v>
      </c>
      <c r="D375" s="84">
        <f t="shared" si="110"/>
        <v>912</v>
      </c>
      <c r="E375" s="259"/>
      <c r="F375" s="84">
        <f>+F374+3+1</f>
        <v>51</v>
      </c>
      <c r="G375" s="259"/>
      <c r="H375" s="84">
        <f t="shared" si="107"/>
        <v>963</v>
      </c>
      <c r="I375" s="259"/>
      <c r="J375" s="84">
        <f>J368*8</f>
        <v>2528</v>
      </c>
      <c r="K375" s="259"/>
      <c r="L375" s="84">
        <f t="shared" si="108"/>
        <v>51</v>
      </c>
      <c r="M375" s="259"/>
      <c r="N375" s="84">
        <f t="shared" si="109"/>
        <v>2579</v>
      </c>
      <c r="O375" s="246"/>
    </row>
    <row r="376" spans="1:15" ht="12.75">
      <c r="A376" s="245"/>
      <c r="B376" s="127" t="s">
        <v>74</v>
      </c>
      <c r="C376" s="246" t="s">
        <v>19</v>
      </c>
      <c r="D376" s="84">
        <f t="shared" si="110"/>
        <v>1026</v>
      </c>
      <c r="E376" s="259"/>
      <c r="F376" s="84">
        <f>+F375+3</f>
        <v>54</v>
      </c>
      <c r="G376" s="259"/>
      <c r="H376" s="84">
        <f t="shared" si="107"/>
        <v>1080</v>
      </c>
      <c r="I376" s="259"/>
      <c r="J376" s="84">
        <f>J368*9</f>
        <v>2844</v>
      </c>
      <c r="K376" s="259"/>
      <c r="L376" s="84">
        <f t="shared" si="108"/>
        <v>54</v>
      </c>
      <c r="M376" s="259"/>
      <c r="N376" s="84">
        <f t="shared" si="109"/>
        <v>2898</v>
      </c>
      <c r="O376" s="246"/>
    </row>
    <row r="377" spans="1:15" ht="12.75">
      <c r="A377" s="245"/>
      <c r="B377" s="127" t="s">
        <v>75</v>
      </c>
      <c r="C377" s="246" t="s">
        <v>19</v>
      </c>
      <c r="D377" s="84">
        <f t="shared" si="110"/>
        <v>1140</v>
      </c>
      <c r="E377" s="259"/>
      <c r="F377" s="84">
        <f>+F376+3</f>
        <v>57</v>
      </c>
      <c r="G377" s="259"/>
      <c r="H377" s="84">
        <f t="shared" si="107"/>
        <v>1197</v>
      </c>
      <c r="I377" s="259"/>
      <c r="J377" s="84">
        <f>J368*10</f>
        <v>3160</v>
      </c>
      <c r="K377" s="259"/>
      <c r="L377" s="84">
        <f t="shared" si="108"/>
        <v>57</v>
      </c>
      <c r="M377" s="259"/>
      <c r="N377" s="84">
        <f t="shared" si="109"/>
        <v>3217</v>
      </c>
      <c r="O377" s="246"/>
    </row>
    <row r="378" spans="1:15" ht="12.75">
      <c r="A378" s="245"/>
      <c r="B378" s="127" t="s">
        <v>76</v>
      </c>
      <c r="C378" s="246" t="s">
        <v>19</v>
      </c>
      <c r="D378" s="84">
        <f t="shared" si="110"/>
        <v>1254</v>
      </c>
      <c r="E378" s="259"/>
      <c r="F378" s="84">
        <f>+F377+3</f>
        <v>60</v>
      </c>
      <c r="G378" s="259"/>
      <c r="H378" s="84">
        <f t="shared" si="107"/>
        <v>1314</v>
      </c>
      <c r="I378" s="259"/>
      <c r="J378" s="84">
        <f>J368*11</f>
        <v>3476</v>
      </c>
      <c r="K378" s="259"/>
      <c r="L378" s="84">
        <f t="shared" si="108"/>
        <v>60</v>
      </c>
      <c r="M378" s="259"/>
      <c r="N378" s="84">
        <f t="shared" si="109"/>
        <v>3536</v>
      </c>
      <c r="O378" s="246"/>
    </row>
    <row r="379" spans="1:15" ht="6" customHeight="1">
      <c r="A379" s="245"/>
      <c r="B379" s="127"/>
      <c r="C379" s="246"/>
      <c r="D379" s="257"/>
      <c r="E379" s="258"/>
      <c r="F379" s="257"/>
      <c r="G379" s="258"/>
      <c r="H379" s="257"/>
      <c r="I379" s="258"/>
      <c r="J379" s="257"/>
      <c r="K379" s="258"/>
      <c r="L379" s="257"/>
      <c r="M379" s="258"/>
      <c r="N379" s="257"/>
      <c r="O379" s="256"/>
    </row>
    <row r="380" spans="1:15" ht="6" customHeight="1">
      <c r="A380" s="245"/>
      <c r="B380" s="127"/>
      <c r="C380" s="246"/>
      <c r="D380" s="84"/>
      <c r="E380" s="259"/>
      <c r="F380" s="84"/>
      <c r="G380" s="259"/>
      <c r="H380" s="84"/>
      <c r="I380" s="259"/>
      <c r="J380" s="84"/>
      <c r="K380" s="259"/>
      <c r="L380" s="84"/>
      <c r="M380" s="259"/>
      <c r="N380" s="84"/>
      <c r="O380" s="246"/>
    </row>
    <row r="381" spans="1:15" ht="12.75">
      <c r="A381" s="245"/>
      <c r="B381" s="127" t="s">
        <v>333</v>
      </c>
      <c r="C381" s="246"/>
      <c r="D381" s="84"/>
      <c r="E381" s="259"/>
      <c r="F381" s="84"/>
      <c r="G381" s="259"/>
      <c r="H381" s="84"/>
      <c r="I381" s="259"/>
      <c r="J381" s="84"/>
      <c r="K381" s="259"/>
      <c r="L381" s="84"/>
      <c r="M381" s="259"/>
      <c r="N381" s="84"/>
      <c r="O381" s="246"/>
    </row>
    <row r="382" spans="1:15" ht="12.75">
      <c r="A382" s="245"/>
      <c r="B382" s="127" t="s">
        <v>66</v>
      </c>
      <c r="C382" s="246" t="s">
        <v>19</v>
      </c>
      <c r="D382" s="84">
        <f>D368</f>
        <v>114</v>
      </c>
      <c r="E382" s="259"/>
      <c r="F382" s="84">
        <f>1+1</f>
        <v>2</v>
      </c>
      <c r="G382" s="259"/>
      <c r="H382" s="84">
        <f aca="true" t="shared" si="112" ref="H382:H392">+D382+F382</f>
        <v>116</v>
      </c>
      <c r="I382" s="259"/>
      <c r="J382" s="84">
        <f aca="true" t="shared" si="113" ref="J382:J392">J354</f>
        <v>316</v>
      </c>
      <c r="K382" s="259"/>
      <c r="L382" s="84">
        <f aca="true" t="shared" si="114" ref="L382:L392">F382</f>
        <v>2</v>
      </c>
      <c r="M382" s="259"/>
      <c r="N382" s="84">
        <f aca="true" t="shared" si="115" ref="N382:N392">+J382+L382</f>
        <v>318</v>
      </c>
      <c r="O382" s="246"/>
    </row>
    <row r="383" spans="1:15" ht="12.75">
      <c r="A383" s="245"/>
      <c r="B383" s="127" t="s">
        <v>67</v>
      </c>
      <c r="C383" s="246" t="s">
        <v>19</v>
      </c>
      <c r="D383" s="84">
        <f aca="true" t="shared" si="116" ref="D383:D392">D369</f>
        <v>228</v>
      </c>
      <c r="E383" s="259"/>
      <c r="F383" s="84">
        <f aca="true" t="shared" si="117" ref="F383:F391">F382+2</f>
        <v>4</v>
      </c>
      <c r="G383" s="259"/>
      <c r="H383" s="84">
        <f t="shared" si="112"/>
        <v>232</v>
      </c>
      <c r="I383" s="259"/>
      <c r="J383" s="84">
        <f t="shared" si="113"/>
        <v>632</v>
      </c>
      <c r="K383" s="259"/>
      <c r="L383" s="84">
        <f t="shared" si="114"/>
        <v>4</v>
      </c>
      <c r="M383" s="259"/>
      <c r="N383" s="84">
        <f t="shared" si="115"/>
        <v>636</v>
      </c>
      <c r="O383" s="246"/>
    </row>
    <row r="384" spans="1:15" ht="12.75">
      <c r="A384" s="245"/>
      <c r="B384" s="127" t="s">
        <v>68</v>
      </c>
      <c r="C384" s="246" t="s">
        <v>19</v>
      </c>
      <c r="D384" s="84">
        <f t="shared" si="116"/>
        <v>342</v>
      </c>
      <c r="E384" s="259"/>
      <c r="F384" s="84">
        <f t="shared" si="117"/>
        <v>6</v>
      </c>
      <c r="G384" s="259"/>
      <c r="H384" s="84">
        <f t="shared" si="112"/>
        <v>348</v>
      </c>
      <c r="I384" s="259"/>
      <c r="J384" s="84">
        <f t="shared" si="113"/>
        <v>948</v>
      </c>
      <c r="K384" s="259"/>
      <c r="L384" s="84">
        <f t="shared" si="114"/>
        <v>6</v>
      </c>
      <c r="M384" s="259"/>
      <c r="N384" s="84">
        <f t="shared" si="115"/>
        <v>954</v>
      </c>
      <c r="O384" s="246"/>
    </row>
    <row r="385" spans="1:15" ht="12.75">
      <c r="A385" s="245"/>
      <c r="B385" s="127" t="s">
        <v>69</v>
      </c>
      <c r="C385" s="246" t="s">
        <v>19</v>
      </c>
      <c r="D385" s="84">
        <f t="shared" si="116"/>
        <v>456</v>
      </c>
      <c r="E385" s="259"/>
      <c r="F385" s="84">
        <f t="shared" si="117"/>
        <v>8</v>
      </c>
      <c r="G385" s="259"/>
      <c r="H385" s="84">
        <f t="shared" si="112"/>
        <v>464</v>
      </c>
      <c r="I385" s="259"/>
      <c r="J385" s="84">
        <f t="shared" si="113"/>
        <v>1264</v>
      </c>
      <c r="K385" s="259"/>
      <c r="L385" s="84">
        <f t="shared" si="114"/>
        <v>8</v>
      </c>
      <c r="M385" s="259"/>
      <c r="N385" s="84">
        <f t="shared" si="115"/>
        <v>1272</v>
      </c>
      <c r="O385" s="246"/>
    </row>
    <row r="386" spans="1:15" ht="12.75">
      <c r="A386" s="245"/>
      <c r="B386" s="127" t="s">
        <v>70</v>
      </c>
      <c r="C386" s="246" t="s">
        <v>19</v>
      </c>
      <c r="D386" s="84">
        <f t="shared" si="116"/>
        <v>570</v>
      </c>
      <c r="E386" s="259"/>
      <c r="F386" s="84">
        <f t="shared" si="117"/>
        <v>10</v>
      </c>
      <c r="G386" s="259"/>
      <c r="H386" s="84">
        <f t="shared" si="112"/>
        <v>580</v>
      </c>
      <c r="I386" s="259"/>
      <c r="J386" s="84">
        <f t="shared" si="113"/>
        <v>1580</v>
      </c>
      <c r="K386" s="259"/>
      <c r="L386" s="84">
        <f t="shared" si="114"/>
        <v>10</v>
      </c>
      <c r="M386" s="259"/>
      <c r="N386" s="84">
        <f t="shared" si="115"/>
        <v>1590</v>
      </c>
      <c r="O386" s="246"/>
    </row>
    <row r="387" spans="1:15" ht="12.75">
      <c r="A387" s="245"/>
      <c r="B387" s="127" t="s">
        <v>71</v>
      </c>
      <c r="C387" s="246" t="s">
        <v>19</v>
      </c>
      <c r="D387" s="84">
        <f t="shared" si="116"/>
        <v>684</v>
      </c>
      <c r="E387" s="259"/>
      <c r="F387" s="84">
        <f t="shared" si="117"/>
        <v>12</v>
      </c>
      <c r="G387" s="259"/>
      <c r="H387" s="84">
        <f t="shared" si="112"/>
        <v>696</v>
      </c>
      <c r="I387" s="259"/>
      <c r="J387" s="84">
        <f t="shared" si="113"/>
        <v>1896</v>
      </c>
      <c r="K387" s="259"/>
      <c r="L387" s="84">
        <f t="shared" si="114"/>
        <v>12</v>
      </c>
      <c r="M387" s="259"/>
      <c r="N387" s="84">
        <f t="shared" si="115"/>
        <v>1908</v>
      </c>
      <c r="O387" s="246"/>
    </row>
    <row r="388" spans="1:15" ht="12.75">
      <c r="A388" s="245"/>
      <c r="B388" s="127" t="s">
        <v>72</v>
      </c>
      <c r="C388" s="246" t="s">
        <v>19</v>
      </c>
      <c r="D388" s="84">
        <f t="shared" si="116"/>
        <v>798</v>
      </c>
      <c r="E388" s="259"/>
      <c r="F388" s="84">
        <f t="shared" si="117"/>
        <v>14</v>
      </c>
      <c r="G388" s="259"/>
      <c r="H388" s="84">
        <f t="shared" si="112"/>
        <v>812</v>
      </c>
      <c r="I388" s="259"/>
      <c r="J388" s="84">
        <f t="shared" si="113"/>
        <v>2212</v>
      </c>
      <c r="K388" s="259"/>
      <c r="L388" s="84">
        <f t="shared" si="114"/>
        <v>14</v>
      </c>
      <c r="M388" s="259"/>
      <c r="N388" s="84">
        <f t="shared" si="115"/>
        <v>2226</v>
      </c>
      <c r="O388" s="246"/>
    </row>
    <row r="389" spans="1:15" ht="12.75">
      <c r="A389" s="245"/>
      <c r="B389" s="127" t="s">
        <v>73</v>
      </c>
      <c r="C389" s="246" t="s">
        <v>19</v>
      </c>
      <c r="D389" s="84">
        <f t="shared" si="116"/>
        <v>912</v>
      </c>
      <c r="E389" s="259"/>
      <c r="F389" s="84">
        <f t="shared" si="117"/>
        <v>16</v>
      </c>
      <c r="G389" s="259"/>
      <c r="H389" s="84">
        <f t="shared" si="112"/>
        <v>928</v>
      </c>
      <c r="I389" s="259"/>
      <c r="J389" s="84">
        <f t="shared" si="113"/>
        <v>2528</v>
      </c>
      <c r="K389" s="259"/>
      <c r="L389" s="84">
        <f t="shared" si="114"/>
        <v>16</v>
      </c>
      <c r="M389" s="259"/>
      <c r="N389" s="84">
        <f t="shared" si="115"/>
        <v>2544</v>
      </c>
      <c r="O389" s="246"/>
    </row>
    <row r="390" spans="1:15" ht="12.75">
      <c r="A390" s="245"/>
      <c r="B390" s="127" t="s">
        <v>74</v>
      </c>
      <c r="C390" s="246" t="s">
        <v>19</v>
      </c>
      <c r="D390" s="84">
        <f t="shared" si="116"/>
        <v>1026</v>
      </c>
      <c r="E390" s="259"/>
      <c r="F390" s="84">
        <f t="shared" si="117"/>
        <v>18</v>
      </c>
      <c r="G390" s="259"/>
      <c r="H390" s="84">
        <f t="shared" si="112"/>
        <v>1044</v>
      </c>
      <c r="I390" s="259"/>
      <c r="J390" s="84">
        <f t="shared" si="113"/>
        <v>2844</v>
      </c>
      <c r="K390" s="259"/>
      <c r="L390" s="84">
        <f t="shared" si="114"/>
        <v>18</v>
      </c>
      <c r="M390" s="259"/>
      <c r="N390" s="84">
        <f t="shared" si="115"/>
        <v>2862</v>
      </c>
      <c r="O390" s="246"/>
    </row>
    <row r="391" spans="1:15" ht="12.75">
      <c r="A391" s="245"/>
      <c r="B391" s="127" t="s">
        <v>75</v>
      </c>
      <c r="C391" s="246" t="s">
        <v>19</v>
      </c>
      <c r="D391" s="84">
        <f t="shared" si="116"/>
        <v>1140</v>
      </c>
      <c r="E391" s="259"/>
      <c r="F391" s="84">
        <f t="shared" si="117"/>
        <v>20</v>
      </c>
      <c r="G391" s="259"/>
      <c r="H391" s="84">
        <f t="shared" si="112"/>
        <v>1160</v>
      </c>
      <c r="I391" s="259"/>
      <c r="J391" s="84">
        <f t="shared" si="113"/>
        <v>3160</v>
      </c>
      <c r="K391" s="259"/>
      <c r="L391" s="84">
        <f t="shared" si="114"/>
        <v>20</v>
      </c>
      <c r="M391" s="259"/>
      <c r="N391" s="84">
        <f t="shared" si="115"/>
        <v>3180</v>
      </c>
      <c r="O391" s="246"/>
    </row>
    <row r="392" spans="1:15" ht="12.75">
      <c r="A392" s="245"/>
      <c r="B392" s="127" t="s">
        <v>76</v>
      </c>
      <c r="C392" s="246" t="s">
        <v>19</v>
      </c>
      <c r="D392" s="84">
        <f t="shared" si="116"/>
        <v>1254</v>
      </c>
      <c r="E392" s="259"/>
      <c r="F392" s="84">
        <f>F391</f>
        <v>20</v>
      </c>
      <c r="G392" s="259"/>
      <c r="H392" s="84">
        <f t="shared" si="112"/>
        <v>1274</v>
      </c>
      <c r="I392" s="259"/>
      <c r="J392" s="84">
        <f t="shared" si="113"/>
        <v>3476</v>
      </c>
      <c r="K392" s="259"/>
      <c r="L392" s="84">
        <f t="shared" si="114"/>
        <v>20</v>
      </c>
      <c r="M392" s="259"/>
      <c r="N392" s="84">
        <f t="shared" si="115"/>
        <v>3496</v>
      </c>
      <c r="O392" s="246"/>
    </row>
    <row r="393" spans="1:15" ht="6" customHeight="1">
      <c r="A393" s="245"/>
      <c r="B393" s="127"/>
      <c r="C393" s="246"/>
      <c r="D393" s="257"/>
      <c r="E393" s="258"/>
      <c r="F393" s="257"/>
      <c r="G393" s="258"/>
      <c r="H393" s="257"/>
      <c r="I393" s="258"/>
      <c r="J393" s="257"/>
      <c r="K393" s="258"/>
      <c r="L393" s="257"/>
      <c r="M393" s="258"/>
      <c r="N393" s="257"/>
      <c r="O393" s="256"/>
    </row>
    <row r="394" spans="1:15" ht="6" customHeight="1">
      <c r="A394" s="245"/>
      <c r="B394" s="127"/>
      <c r="C394" s="246"/>
      <c r="D394" s="84"/>
      <c r="E394" s="259"/>
      <c r="F394" s="84"/>
      <c r="G394" s="259"/>
      <c r="H394" s="84"/>
      <c r="I394" s="259"/>
      <c r="J394" s="84"/>
      <c r="K394" s="259"/>
      <c r="L394" s="84"/>
      <c r="M394" s="259"/>
      <c r="N394" s="84"/>
      <c r="O394" s="246"/>
    </row>
    <row r="395" spans="1:15" ht="12.75">
      <c r="A395" s="245"/>
      <c r="B395" s="127" t="s">
        <v>14</v>
      </c>
      <c r="C395" s="246"/>
      <c r="D395" s="84"/>
      <c r="E395" s="259"/>
      <c r="F395" s="84"/>
      <c r="G395" s="259"/>
      <c r="H395" s="84"/>
      <c r="I395" s="259"/>
      <c r="J395" s="84"/>
      <c r="K395" s="259"/>
      <c r="L395" s="84"/>
      <c r="M395" s="259"/>
      <c r="N395" s="84"/>
      <c r="O395" s="246"/>
    </row>
    <row r="396" spans="1:15" ht="12.75">
      <c r="A396" s="245"/>
      <c r="B396" s="127" t="s">
        <v>66</v>
      </c>
      <c r="C396" s="246" t="s">
        <v>19</v>
      </c>
      <c r="D396" s="84">
        <f aca="true" t="shared" si="118" ref="D396:D406">AVERAGE(D298,D312,D326,D340,D354,D368,D382)</f>
        <v>114</v>
      </c>
      <c r="E396" s="259"/>
      <c r="F396" s="84">
        <f aca="true" t="shared" si="119" ref="F396:F406">AVERAGE(F298,F312,F326,F340,F354,F368,F382)</f>
        <v>21.392857142857142</v>
      </c>
      <c r="G396" s="259"/>
      <c r="H396" s="84">
        <f aca="true" t="shared" si="120" ref="H396:H406">+D396+F396</f>
        <v>135.39285714285714</v>
      </c>
      <c r="I396" s="259"/>
      <c r="J396" s="84">
        <f aca="true" t="shared" si="121" ref="J396:J406">AVERAGE(J298,J312,J326,J340,J354,J368,J382)</f>
        <v>316</v>
      </c>
      <c r="K396" s="259"/>
      <c r="L396" s="84">
        <f aca="true" t="shared" si="122" ref="L396:L406">F396</f>
        <v>21.392857142857142</v>
      </c>
      <c r="M396" s="259"/>
      <c r="N396" s="84">
        <f aca="true" t="shared" si="123" ref="N396:N406">+J396+L396</f>
        <v>337.39285714285717</v>
      </c>
      <c r="O396" s="246"/>
    </row>
    <row r="397" spans="1:15" ht="12.75">
      <c r="A397" s="245"/>
      <c r="B397" s="127" t="s">
        <v>67</v>
      </c>
      <c r="C397" s="246" t="s">
        <v>19</v>
      </c>
      <c r="D397" s="84">
        <f t="shared" si="118"/>
        <v>228</v>
      </c>
      <c r="E397" s="259"/>
      <c r="F397" s="84">
        <f t="shared" si="119"/>
        <v>22.857142857142858</v>
      </c>
      <c r="G397" s="259"/>
      <c r="H397" s="84">
        <f t="shared" si="120"/>
        <v>250.85714285714286</v>
      </c>
      <c r="I397" s="259"/>
      <c r="J397" s="84">
        <f t="shared" si="121"/>
        <v>632</v>
      </c>
      <c r="K397" s="259"/>
      <c r="L397" s="84">
        <f t="shared" si="122"/>
        <v>22.857142857142858</v>
      </c>
      <c r="M397" s="259"/>
      <c r="N397" s="84">
        <f t="shared" si="123"/>
        <v>654.8571428571429</v>
      </c>
      <c r="O397" s="246"/>
    </row>
    <row r="398" spans="1:15" ht="12.75">
      <c r="A398" s="245"/>
      <c r="B398" s="127" t="s">
        <v>68</v>
      </c>
      <c r="C398" s="246" t="s">
        <v>19</v>
      </c>
      <c r="D398" s="84">
        <f t="shared" si="118"/>
        <v>342</v>
      </c>
      <c r="E398" s="259"/>
      <c r="F398" s="84">
        <f t="shared" si="119"/>
        <v>24.321428571428573</v>
      </c>
      <c r="G398" s="259"/>
      <c r="H398" s="84">
        <f t="shared" si="120"/>
        <v>366.32142857142856</v>
      </c>
      <c r="I398" s="259"/>
      <c r="J398" s="84">
        <f t="shared" si="121"/>
        <v>948</v>
      </c>
      <c r="K398" s="259"/>
      <c r="L398" s="84">
        <f t="shared" si="122"/>
        <v>24.321428571428573</v>
      </c>
      <c r="M398" s="259"/>
      <c r="N398" s="84">
        <f t="shared" si="123"/>
        <v>972.3214285714286</v>
      </c>
      <c r="O398" s="246"/>
    </row>
    <row r="399" spans="1:15" ht="12.75">
      <c r="A399" s="245"/>
      <c r="B399" s="127" t="s">
        <v>69</v>
      </c>
      <c r="C399" s="246" t="s">
        <v>19</v>
      </c>
      <c r="D399" s="84">
        <f t="shared" si="118"/>
        <v>456</v>
      </c>
      <c r="E399" s="259"/>
      <c r="F399" s="84">
        <f t="shared" si="119"/>
        <v>25.785714285714285</v>
      </c>
      <c r="G399" s="259"/>
      <c r="H399" s="84">
        <f t="shared" si="120"/>
        <v>481.7857142857143</v>
      </c>
      <c r="I399" s="259"/>
      <c r="J399" s="84">
        <f t="shared" si="121"/>
        <v>1264</v>
      </c>
      <c r="K399" s="259"/>
      <c r="L399" s="84">
        <f t="shared" si="122"/>
        <v>25.785714285714285</v>
      </c>
      <c r="M399" s="259"/>
      <c r="N399" s="84">
        <f t="shared" si="123"/>
        <v>1289.7857142857142</v>
      </c>
      <c r="O399" s="246"/>
    </row>
    <row r="400" spans="1:15" ht="12.75">
      <c r="A400" s="245"/>
      <c r="B400" s="127" t="s">
        <v>70</v>
      </c>
      <c r="C400" s="246" t="s">
        <v>19</v>
      </c>
      <c r="D400" s="84">
        <f t="shared" si="118"/>
        <v>570</v>
      </c>
      <c r="E400" s="259"/>
      <c r="F400" s="84">
        <f t="shared" si="119"/>
        <v>32.035714285714285</v>
      </c>
      <c r="G400" s="259"/>
      <c r="H400" s="84">
        <f t="shared" si="120"/>
        <v>602.0357142857143</v>
      </c>
      <c r="I400" s="259"/>
      <c r="J400" s="84">
        <f t="shared" si="121"/>
        <v>1580</v>
      </c>
      <c r="K400" s="259"/>
      <c r="L400" s="84">
        <f t="shared" si="122"/>
        <v>32.035714285714285</v>
      </c>
      <c r="M400" s="259"/>
      <c r="N400" s="84">
        <f t="shared" si="123"/>
        <v>1612.0357142857142</v>
      </c>
      <c r="O400" s="246"/>
    </row>
    <row r="401" spans="1:15" ht="12.75">
      <c r="A401" s="245"/>
      <c r="B401" s="127" t="s">
        <v>71</v>
      </c>
      <c r="C401" s="246" t="s">
        <v>19</v>
      </c>
      <c r="D401" s="84">
        <f t="shared" si="118"/>
        <v>684</v>
      </c>
      <c r="E401" s="259"/>
      <c r="F401" s="84">
        <f t="shared" si="119"/>
        <v>33.5</v>
      </c>
      <c r="G401" s="259"/>
      <c r="H401" s="84">
        <f t="shared" si="120"/>
        <v>717.5</v>
      </c>
      <c r="I401" s="259"/>
      <c r="J401" s="84">
        <f t="shared" si="121"/>
        <v>1896</v>
      </c>
      <c r="K401" s="259"/>
      <c r="L401" s="84">
        <f t="shared" si="122"/>
        <v>33.5</v>
      </c>
      <c r="M401" s="259"/>
      <c r="N401" s="84">
        <f t="shared" si="123"/>
        <v>1929.5</v>
      </c>
      <c r="O401" s="246"/>
    </row>
    <row r="402" spans="1:15" ht="12.75">
      <c r="A402" s="245"/>
      <c r="B402" s="127" t="s">
        <v>72</v>
      </c>
      <c r="C402" s="246" t="s">
        <v>19</v>
      </c>
      <c r="D402" s="84">
        <f t="shared" si="118"/>
        <v>798</v>
      </c>
      <c r="E402" s="259"/>
      <c r="F402" s="84">
        <f t="shared" si="119"/>
        <v>34.964285714285715</v>
      </c>
      <c r="G402" s="259"/>
      <c r="H402" s="84">
        <f t="shared" si="120"/>
        <v>832.9642857142857</v>
      </c>
      <c r="I402" s="259"/>
      <c r="J402" s="84">
        <f t="shared" si="121"/>
        <v>2212</v>
      </c>
      <c r="K402" s="259"/>
      <c r="L402" s="84">
        <f t="shared" si="122"/>
        <v>34.964285714285715</v>
      </c>
      <c r="M402" s="259"/>
      <c r="N402" s="84">
        <f t="shared" si="123"/>
        <v>2246.964285714286</v>
      </c>
      <c r="O402" s="246"/>
    </row>
    <row r="403" spans="1:15" ht="12.75">
      <c r="A403" s="245"/>
      <c r="B403" s="127" t="s">
        <v>73</v>
      </c>
      <c r="C403" s="246" t="s">
        <v>19</v>
      </c>
      <c r="D403" s="84">
        <f t="shared" si="118"/>
        <v>912</v>
      </c>
      <c r="E403" s="259"/>
      <c r="F403" s="84">
        <f t="shared" si="119"/>
        <v>36.285714285714285</v>
      </c>
      <c r="G403" s="259"/>
      <c r="H403" s="84">
        <f t="shared" si="120"/>
        <v>948.2857142857143</v>
      </c>
      <c r="I403" s="259"/>
      <c r="J403" s="84">
        <f t="shared" si="121"/>
        <v>2528</v>
      </c>
      <c r="K403" s="259"/>
      <c r="L403" s="84">
        <f t="shared" si="122"/>
        <v>36.285714285714285</v>
      </c>
      <c r="M403" s="259"/>
      <c r="N403" s="84">
        <f t="shared" si="123"/>
        <v>2564.285714285714</v>
      </c>
      <c r="O403" s="246"/>
    </row>
    <row r="404" spans="1:15" ht="12.75">
      <c r="A404" s="245"/>
      <c r="B404" s="127" t="s">
        <v>74</v>
      </c>
      <c r="C404" s="246" t="s">
        <v>19</v>
      </c>
      <c r="D404" s="84">
        <f t="shared" si="118"/>
        <v>1026</v>
      </c>
      <c r="E404" s="259"/>
      <c r="F404" s="84">
        <f t="shared" si="119"/>
        <v>37.464285714285715</v>
      </c>
      <c r="G404" s="259"/>
      <c r="H404" s="84">
        <f t="shared" si="120"/>
        <v>1063.4642857142858</v>
      </c>
      <c r="I404" s="259"/>
      <c r="J404" s="84">
        <f t="shared" si="121"/>
        <v>2844</v>
      </c>
      <c r="K404" s="259"/>
      <c r="L404" s="84">
        <f t="shared" si="122"/>
        <v>37.464285714285715</v>
      </c>
      <c r="M404" s="259"/>
      <c r="N404" s="84">
        <f t="shared" si="123"/>
        <v>2881.464285714286</v>
      </c>
      <c r="O404" s="246"/>
    </row>
    <row r="405" spans="1:15" ht="12.75">
      <c r="A405" s="245"/>
      <c r="B405" s="127" t="s">
        <v>75</v>
      </c>
      <c r="C405" s="246" t="s">
        <v>19</v>
      </c>
      <c r="D405" s="84">
        <f t="shared" si="118"/>
        <v>1140</v>
      </c>
      <c r="E405" s="259"/>
      <c r="F405" s="84">
        <f t="shared" si="119"/>
        <v>38.642857142857146</v>
      </c>
      <c r="G405" s="259"/>
      <c r="H405" s="84">
        <f t="shared" si="120"/>
        <v>1178.642857142857</v>
      </c>
      <c r="I405" s="259"/>
      <c r="J405" s="84">
        <f t="shared" si="121"/>
        <v>3160</v>
      </c>
      <c r="K405" s="259"/>
      <c r="L405" s="84">
        <f t="shared" si="122"/>
        <v>38.642857142857146</v>
      </c>
      <c r="M405" s="259"/>
      <c r="N405" s="84">
        <f t="shared" si="123"/>
        <v>3198.6428571428573</v>
      </c>
      <c r="O405" s="246"/>
    </row>
    <row r="406" spans="1:15" ht="12.75">
      <c r="A406" s="245"/>
      <c r="B406" s="127" t="s">
        <v>76</v>
      </c>
      <c r="C406" s="246" t="s">
        <v>19</v>
      </c>
      <c r="D406" s="84">
        <f t="shared" si="118"/>
        <v>1254</v>
      </c>
      <c r="E406" s="259"/>
      <c r="F406" s="84">
        <f t="shared" si="119"/>
        <v>39.07142857142857</v>
      </c>
      <c r="G406" s="259"/>
      <c r="H406" s="84">
        <f t="shared" si="120"/>
        <v>1293.0714285714287</v>
      </c>
      <c r="I406" s="259"/>
      <c r="J406" s="84">
        <f t="shared" si="121"/>
        <v>3476</v>
      </c>
      <c r="K406" s="259"/>
      <c r="L406" s="84">
        <f t="shared" si="122"/>
        <v>39.07142857142857</v>
      </c>
      <c r="M406" s="259"/>
      <c r="N406" s="84">
        <f t="shared" si="123"/>
        <v>3515.0714285714284</v>
      </c>
      <c r="O406" s="246"/>
    </row>
    <row r="407" spans="1:15" ht="6" customHeight="1" thickBot="1">
      <c r="A407" s="261"/>
      <c r="B407" s="262"/>
      <c r="C407" s="263"/>
      <c r="D407" s="264"/>
      <c r="E407" s="265"/>
      <c r="F407" s="264"/>
      <c r="G407" s="265"/>
      <c r="H407" s="264"/>
      <c r="I407" s="265"/>
      <c r="J407" s="264"/>
      <c r="K407" s="265"/>
      <c r="L407" s="264"/>
      <c r="M407" s="265"/>
      <c r="N407" s="264"/>
      <c r="O407" s="263"/>
    </row>
    <row r="408" ht="6" customHeight="1"/>
    <row r="409" spans="2:14" s="200" customFormat="1" ht="12">
      <c r="B409" s="198" t="s">
        <v>44</v>
      </c>
      <c r="D409" s="201"/>
      <c r="F409" s="201"/>
      <c r="H409" s="201"/>
      <c r="J409" s="201"/>
      <c r="L409" s="201"/>
      <c r="N409" s="201"/>
    </row>
    <row r="410" spans="4:14" s="200" customFormat="1" ht="6" customHeight="1">
      <c r="D410" s="201"/>
      <c r="F410" s="201"/>
      <c r="H410" s="201"/>
      <c r="J410" s="201"/>
      <c r="L410" s="201"/>
      <c r="N410" s="201"/>
    </row>
    <row r="411" spans="1:34" s="200" customFormat="1" ht="12">
      <c r="A411" s="199" t="s">
        <v>177</v>
      </c>
      <c r="B411" s="365" t="s">
        <v>203</v>
      </c>
      <c r="C411" s="365"/>
      <c r="D411" s="365"/>
      <c r="E411" s="365"/>
      <c r="F411" s="365"/>
      <c r="G411" s="365"/>
      <c r="H411" s="365"/>
      <c r="I411" s="365"/>
      <c r="J411" s="365"/>
      <c r="K411" s="365"/>
      <c r="L411" s="365"/>
      <c r="M411" s="365"/>
      <c r="N411" s="365"/>
      <c r="O411" s="365"/>
      <c r="P411" s="219"/>
      <c r="Q411" s="199"/>
      <c r="T411" s="201"/>
      <c r="U411" s="201"/>
      <c r="V411" s="201"/>
      <c r="X411" s="201"/>
      <c r="Y411" s="201"/>
      <c r="Z411" s="201"/>
      <c r="AB411" s="201"/>
      <c r="AC411" s="201"/>
      <c r="AD411" s="201"/>
      <c r="AF411" s="201"/>
      <c r="AG411" s="201"/>
      <c r="AH411" s="201"/>
    </row>
    <row r="412" spans="1:34" s="200" customFormat="1" ht="12">
      <c r="A412" s="199"/>
      <c r="B412" s="205" t="s">
        <v>204</v>
      </c>
      <c r="C412" s="219"/>
      <c r="D412" s="219"/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199"/>
      <c r="T412" s="201"/>
      <c r="U412" s="201"/>
      <c r="V412" s="201"/>
      <c r="X412" s="201"/>
      <c r="Y412" s="201"/>
      <c r="Z412" s="201"/>
      <c r="AB412" s="201"/>
      <c r="AC412" s="201"/>
      <c r="AD412" s="201"/>
      <c r="AF412" s="201"/>
      <c r="AG412" s="201"/>
      <c r="AH412" s="201"/>
    </row>
    <row r="413" spans="1:34" s="200" customFormat="1" ht="6" customHeight="1">
      <c r="A413" s="199"/>
      <c r="B413" s="219"/>
      <c r="C413" s="219"/>
      <c r="D413" s="206"/>
      <c r="E413" s="219"/>
      <c r="F413" s="206"/>
      <c r="G413" s="219"/>
      <c r="H413" s="206"/>
      <c r="I413" s="219"/>
      <c r="J413" s="206"/>
      <c r="K413" s="219"/>
      <c r="L413" s="206"/>
      <c r="M413" s="219"/>
      <c r="N413" s="206"/>
      <c r="O413" s="219"/>
      <c r="P413" s="219"/>
      <c r="Q413" s="199"/>
      <c r="T413" s="201"/>
      <c r="U413" s="201"/>
      <c r="V413" s="201"/>
      <c r="X413" s="201"/>
      <c r="Y413" s="201"/>
      <c r="Z413" s="201"/>
      <c r="AB413" s="201"/>
      <c r="AC413" s="201"/>
      <c r="AD413" s="201"/>
      <c r="AF413" s="201"/>
      <c r="AG413" s="201"/>
      <c r="AH413" s="201"/>
    </row>
    <row r="414" spans="1:34" s="200" customFormat="1" ht="12">
      <c r="A414" s="199" t="s">
        <v>178</v>
      </c>
      <c r="B414" s="366" t="s">
        <v>205</v>
      </c>
      <c r="C414" s="366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219"/>
      <c r="Q414" s="199"/>
      <c r="T414" s="201"/>
      <c r="U414" s="201"/>
      <c r="V414" s="201"/>
      <c r="X414" s="201"/>
      <c r="Y414" s="201"/>
      <c r="Z414" s="201"/>
      <c r="AB414" s="201"/>
      <c r="AC414" s="201"/>
      <c r="AD414" s="201"/>
      <c r="AF414" s="201"/>
      <c r="AG414" s="201"/>
      <c r="AH414" s="201"/>
    </row>
    <row r="415" spans="1:34" s="200" customFormat="1" ht="12">
      <c r="A415" s="199"/>
      <c r="B415" s="207" t="s">
        <v>206</v>
      </c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19"/>
      <c r="Q415" s="199"/>
      <c r="T415" s="201"/>
      <c r="U415" s="201"/>
      <c r="V415" s="201"/>
      <c r="X415" s="201"/>
      <c r="Y415" s="201"/>
      <c r="Z415" s="201"/>
      <c r="AB415" s="201"/>
      <c r="AC415" s="201"/>
      <c r="AD415" s="201"/>
      <c r="AF415" s="201"/>
      <c r="AG415" s="201"/>
      <c r="AH415" s="201"/>
    </row>
    <row r="416" spans="1:34" s="200" customFormat="1" ht="6" customHeight="1">
      <c r="A416" s="199"/>
      <c r="B416" s="219"/>
      <c r="C416" s="219"/>
      <c r="D416" s="206"/>
      <c r="E416" s="219"/>
      <c r="F416" s="206"/>
      <c r="G416" s="219"/>
      <c r="H416" s="206"/>
      <c r="I416" s="219"/>
      <c r="J416" s="206"/>
      <c r="K416" s="219"/>
      <c r="L416" s="206"/>
      <c r="M416" s="219"/>
      <c r="N416" s="206"/>
      <c r="O416" s="219"/>
      <c r="P416" s="219"/>
      <c r="Q416" s="199"/>
      <c r="T416" s="201"/>
      <c r="U416" s="201"/>
      <c r="V416" s="201"/>
      <c r="X416" s="201"/>
      <c r="Y416" s="201"/>
      <c r="Z416" s="201"/>
      <c r="AB416" s="201"/>
      <c r="AC416" s="201"/>
      <c r="AD416" s="201"/>
      <c r="AF416" s="201"/>
      <c r="AG416" s="201"/>
      <c r="AH416" s="201"/>
    </row>
    <row r="417" spans="1:35" s="200" customFormat="1" ht="12.75" customHeight="1">
      <c r="A417" s="199" t="s">
        <v>179</v>
      </c>
      <c r="B417" s="366" t="s">
        <v>207</v>
      </c>
      <c r="C417" s="366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219"/>
      <c r="Q417" s="199"/>
      <c r="R417" s="361"/>
      <c r="S417" s="361"/>
      <c r="T417" s="361"/>
      <c r="U417" s="361"/>
      <c r="V417" s="361"/>
      <c r="W417" s="361"/>
      <c r="X417" s="361"/>
      <c r="Y417" s="361"/>
      <c r="Z417" s="361"/>
      <c r="AA417" s="361"/>
      <c r="AB417" s="361"/>
      <c r="AC417" s="361"/>
      <c r="AD417" s="361"/>
      <c r="AE417" s="361"/>
      <c r="AF417" s="361"/>
      <c r="AG417" s="361"/>
      <c r="AH417" s="361"/>
      <c r="AI417" s="361"/>
    </row>
    <row r="418" spans="1:35" s="200" customFormat="1" ht="12.75" customHeight="1">
      <c r="A418" s="199"/>
      <c r="B418" s="220" t="s">
        <v>208</v>
      </c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19"/>
      <c r="Q418" s="199"/>
      <c r="R418" s="202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3"/>
      <c r="AD418" s="203"/>
      <c r="AE418" s="203"/>
      <c r="AF418" s="203"/>
      <c r="AG418" s="203"/>
      <c r="AH418" s="203"/>
      <c r="AI418" s="203"/>
    </row>
    <row r="419" spans="1:34" s="200" customFormat="1" ht="6" customHeight="1">
      <c r="A419" s="199"/>
      <c r="B419" s="219"/>
      <c r="C419" s="219"/>
      <c r="D419" s="206"/>
      <c r="E419" s="219"/>
      <c r="F419" s="206"/>
      <c r="G419" s="219"/>
      <c r="H419" s="206"/>
      <c r="I419" s="219"/>
      <c r="J419" s="206"/>
      <c r="K419" s="219"/>
      <c r="L419" s="206"/>
      <c r="M419" s="219"/>
      <c r="N419" s="206"/>
      <c r="O419" s="219"/>
      <c r="P419" s="219"/>
      <c r="Q419" s="199"/>
      <c r="T419" s="201"/>
      <c r="U419" s="201"/>
      <c r="V419" s="201"/>
      <c r="X419" s="201"/>
      <c r="Y419" s="201"/>
      <c r="Z419" s="201"/>
      <c r="AB419" s="201"/>
      <c r="AC419" s="201"/>
      <c r="AD419" s="201"/>
      <c r="AF419" s="201"/>
      <c r="AG419" s="201"/>
      <c r="AH419" s="201"/>
    </row>
    <row r="420" spans="1:35" s="200" customFormat="1" ht="12.75">
      <c r="A420" s="199" t="s">
        <v>180</v>
      </c>
      <c r="B420" s="366" t="s">
        <v>232</v>
      </c>
      <c r="C420" s="366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266"/>
      <c r="Q420" s="199"/>
      <c r="R420" s="361"/>
      <c r="S420" s="361"/>
      <c r="T420" s="361"/>
      <c r="U420" s="361"/>
      <c r="V420" s="361"/>
      <c r="W420" s="361"/>
      <c r="X420" s="361"/>
      <c r="Y420" s="361"/>
      <c r="Z420" s="361"/>
      <c r="AA420" s="361"/>
      <c r="AB420" s="361"/>
      <c r="AC420" s="361"/>
      <c r="AD420" s="361"/>
      <c r="AE420" s="361"/>
      <c r="AF420" s="361"/>
      <c r="AG420" s="361"/>
      <c r="AH420" s="361"/>
      <c r="AI420" s="361"/>
    </row>
    <row r="421" spans="1:35" s="200" customFormat="1" ht="12.75">
      <c r="A421" s="199"/>
      <c r="B421" s="207" t="s">
        <v>234</v>
      </c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66"/>
      <c r="Q421" s="199"/>
      <c r="R421" s="202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3"/>
      <c r="AD421" s="203"/>
      <c r="AE421" s="203"/>
      <c r="AF421" s="203"/>
      <c r="AG421" s="203"/>
      <c r="AH421" s="203"/>
      <c r="AI421" s="203"/>
    </row>
    <row r="422" spans="1:35" s="200" customFormat="1" ht="12.75">
      <c r="A422" s="199"/>
      <c r="B422" s="207" t="s">
        <v>233</v>
      </c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66"/>
      <c r="Q422" s="199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</row>
    <row r="423" spans="1:35" s="200" customFormat="1" ht="6" customHeight="1">
      <c r="A423" s="199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66"/>
      <c r="Q423" s="199"/>
      <c r="R423" s="364"/>
      <c r="S423" s="364"/>
      <c r="T423" s="364"/>
      <c r="U423" s="364"/>
      <c r="V423" s="364"/>
      <c r="W423" s="364"/>
      <c r="X423" s="364"/>
      <c r="Y423" s="364"/>
      <c r="Z423" s="364"/>
      <c r="AA423" s="364"/>
      <c r="AB423" s="364"/>
      <c r="AC423" s="364"/>
      <c r="AD423" s="364"/>
      <c r="AE423" s="364"/>
      <c r="AF423" s="364"/>
      <c r="AG423" s="364"/>
      <c r="AH423" s="364"/>
      <c r="AI423" s="203"/>
    </row>
    <row r="424" spans="1:35" s="200" customFormat="1" ht="12.75">
      <c r="A424" s="199" t="s">
        <v>181</v>
      </c>
      <c r="B424" s="365" t="s">
        <v>212</v>
      </c>
      <c r="C424" s="365"/>
      <c r="D424" s="365"/>
      <c r="E424" s="365"/>
      <c r="F424" s="365"/>
      <c r="G424" s="365"/>
      <c r="H424" s="365"/>
      <c r="I424" s="365"/>
      <c r="J424" s="365"/>
      <c r="K424" s="365"/>
      <c r="L424" s="365"/>
      <c r="M424" s="365"/>
      <c r="N424" s="365"/>
      <c r="O424" s="365"/>
      <c r="P424" s="219"/>
      <c r="Q424" s="199"/>
      <c r="R424" s="166"/>
      <c r="S424" s="166"/>
      <c r="T424" s="197"/>
      <c r="U424" s="197"/>
      <c r="V424" s="197"/>
      <c r="W424" s="166"/>
      <c r="X424" s="197"/>
      <c r="Y424" s="197"/>
      <c r="Z424" s="197"/>
      <c r="AA424" s="166"/>
      <c r="AB424" s="197"/>
      <c r="AC424" s="197"/>
      <c r="AD424" s="197"/>
      <c r="AE424" s="166"/>
      <c r="AF424" s="197"/>
      <c r="AG424" s="197"/>
      <c r="AH424" s="197"/>
      <c r="AI424" s="166"/>
    </row>
    <row r="425" spans="1:35" s="200" customFormat="1" ht="12.75">
      <c r="A425" s="199"/>
      <c r="B425" s="205" t="s">
        <v>213</v>
      </c>
      <c r="C425" s="219"/>
      <c r="D425" s="219"/>
      <c r="E425" s="219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199"/>
      <c r="R425" s="361"/>
      <c r="S425" s="367"/>
      <c r="T425" s="367"/>
      <c r="U425" s="367"/>
      <c r="V425" s="367"/>
      <c r="W425" s="367"/>
      <c r="X425" s="367"/>
      <c r="Y425" s="367"/>
      <c r="Z425" s="367"/>
      <c r="AA425" s="367"/>
      <c r="AB425" s="367"/>
      <c r="AC425" s="367"/>
      <c r="AD425" s="367"/>
      <c r="AE425" s="367"/>
      <c r="AF425" s="367"/>
      <c r="AG425" s="367"/>
      <c r="AH425" s="367"/>
      <c r="AI425" s="367"/>
    </row>
    <row r="426" spans="1:35" s="200" customFormat="1" ht="12.75">
      <c r="A426" s="199"/>
      <c r="B426" s="205" t="s">
        <v>209</v>
      </c>
      <c r="C426" s="219"/>
      <c r="D426" s="219"/>
      <c r="E426" s="219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R426" s="202"/>
      <c r="S426" s="267"/>
      <c r="T426" s="267"/>
      <c r="U426" s="267"/>
      <c r="V426" s="267"/>
      <c r="W426" s="267"/>
      <c r="X426" s="267"/>
      <c r="Y426" s="267"/>
      <c r="Z426" s="267"/>
      <c r="AA426" s="267"/>
      <c r="AB426" s="267"/>
      <c r="AC426" s="267"/>
      <c r="AD426" s="267"/>
      <c r="AE426" s="267"/>
      <c r="AF426" s="267"/>
      <c r="AG426" s="267"/>
      <c r="AH426" s="267"/>
      <c r="AI426" s="267"/>
    </row>
    <row r="427" spans="1:35" s="200" customFormat="1" ht="6" customHeight="1">
      <c r="A427" s="199"/>
      <c r="B427" s="219"/>
      <c r="C427" s="219"/>
      <c r="D427" s="206"/>
      <c r="E427" s="219"/>
      <c r="F427" s="206"/>
      <c r="G427" s="219"/>
      <c r="H427" s="206"/>
      <c r="I427" s="219"/>
      <c r="J427" s="206"/>
      <c r="K427" s="219"/>
      <c r="L427" s="206"/>
      <c r="M427" s="219"/>
      <c r="N427" s="206"/>
      <c r="O427" s="219"/>
      <c r="P427" s="219"/>
      <c r="R427" s="202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7"/>
      <c r="AD427" s="267"/>
      <c r="AE427" s="267"/>
      <c r="AF427" s="267"/>
      <c r="AG427" s="267"/>
      <c r="AH427" s="267"/>
      <c r="AI427" s="267"/>
    </row>
    <row r="428" spans="1:35" s="200" customFormat="1" ht="12.75">
      <c r="A428" s="199" t="s">
        <v>182</v>
      </c>
      <c r="B428" s="364" t="s">
        <v>214</v>
      </c>
      <c r="C428" s="364"/>
      <c r="D428" s="364"/>
      <c r="E428" s="364"/>
      <c r="F428" s="364"/>
      <c r="G428" s="364"/>
      <c r="H428" s="364"/>
      <c r="I428" s="364"/>
      <c r="J428" s="364"/>
      <c r="K428" s="364"/>
      <c r="L428" s="364"/>
      <c r="M428" s="364"/>
      <c r="N428" s="364"/>
      <c r="O428" s="364"/>
      <c r="P428" s="203"/>
      <c r="R428" s="166"/>
      <c r="S428" s="166"/>
      <c r="T428" s="197"/>
      <c r="U428" s="197"/>
      <c r="V428" s="197"/>
      <c r="W428" s="166"/>
      <c r="X428" s="197"/>
      <c r="Y428" s="197"/>
      <c r="Z428" s="197"/>
      <c r="AA428" s="166"/>
      <c r="AB428" s="197"/>
      <c r="AC428" s="197"/>
      <c r="AD428" s="197"/>
      <c r="AE428" s="166"/>
      <c r="AF428" s="197"/>
      <c r="AG428" s="197"/>
      <c r="AH428" s="197"/>
      <c r="AI428" s="166"/>
    </row>
    <row r="429" spans="1:35" s="200" customFormat="1" ht="12.75">
      <c r="A429" s="199"/>
      <c r="B429" s="218" t="s">
        <v>208</v>
      </c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03"/>
      <c r="Q429" s="199"/>
      <c r="S429" s="166"/>
      <c r="T429" s="197"/>
      <c r="U429" s="197"/>
      <c r="V429" s="197"/>
      <c r="W429" s="166"/>
      <c r="X429" s="197"/>
      <c r="Y429" s="197"/>
      <c r="Z429" s="197"/>
      <c r="AA429" s="166"/>
      <c r="AB429" s="197"/>
      <c r="AC429" s="197"/>
      <c r="AD429" s="197"/>
      <c r="AE429" s="166"/>
      <c r="AF429" s="197"/>
      <c r="AG429" s="197"/>
      <c r="AH429" s="197"/>
      <c r="AI429" s="166"/>
    </row>
    <row r="430" spans="1:35" s="200" customFormat="1" ht="6" customHeight="1">
      <c r="A430" s="199"/>
      <c r="B430" s="219"/>
      <c r="C430" s="219"/>
      <c r="D430" s="206"/>
      <c r="E430" s="219"/>
      <c r="F430" s="206"/>
      <c r="G430" s="219"/>
      <c r="H430" s="206"/>
      <c r="I430" s="219"/>
      <c r="J430" s="206"/>
      <c r="K430" s="219"/>
      <c r="L430" s="206"/>
      <c r="M430" s="219"/>
      <c r="N430" s="206"/>
      <c r="O430" s="219"/>
      <c r="P430" s="219"/>
      <c r="Q430" s="199"/>
      <c r="S430" s="166"/>
      <c r="T430" s="197"/>
      <c r="U430" s="197"/>
      <c r="V430" s="197"/>
      <c r="W430" s="166"/>
      <c r="X430" s="197"/>
      <c r="Y430" s="197"/>
      <c r="Z430" s="197"/>
      <c r="AA430" s="166"/>
      <c r="AB430" s="197"/>
      <c r="AC430" s="197"/>
      <c r="AD430" s="197"/>
      <c r="AE430" s="166"/>
      <c r="AF430" s="197"/>
      <c r="AG430" s="197"/>
      <c r="AH430" s="197"/>
      <c r="AI430" s="166"/>
    </row>
    <row r="431" spans="1:35" s="200" customFormat="1" ht="12" customHeight="1">
      <c r="A431" s="199" t="s">
        <v>183</v>
      </c>
      <c r="B431" s="365" t="s">
        <v>202</v>
      </c>
      <c r="C431" s="365"/>
      <c r="D431" s="365"/>
      <c r="E431" s="365"/>
      <c r="F431" s="365"/>
      <c r="G431" s="365"/>
      <c r="H431" s="365"/>
      <c r="I431" s="365"/>
      <c r="J431" s="365"/>
      <c r="K431" s="365"/>
      <c r="L431" s="365"/>
      <c r="M431" s="365"/>
      <c r="N431" s="365"/>
      <c r="O431" s="219"/>
      <c r="P431" s="219"/>
      <c r="Q431" s="199"/>
      <c r="S431" s="166"/>
      <c r="T431" s="197"/>
      <c r="U431" s="197"/>
      <c r="V431" s="197"/>
      <c r="W431" s="166"/>
      <c r="X431" s="197"/>
      <c r="Y431" s="197"/>
      <c r="Z431" s="197"/>
      <c r="AA431" s="166"/>
      <c r="AB431" s="197"/>
      <c r="AC431" s="197"/>
      <c r="AD431" s="197"/>
      <c r="AE431" s="166"/>
      <c r="AF431" s="197"/>
      <c r="AG431" s="197"/>
      <c r="AH431" s="197"/>
      <c r="AI431" s="166"/>
    </row>
    <row r="432" spans="1:35" s="200" customFormat="1" ht="6" customHeight="1">
      <c r="A432" s="199"/>
      <c r="B432" s="219"/>
      <c r="C432" s="219"/>
      <c r="D432" s="206"/>
      <c r="E432" s="219"/>
      <c r="F432" s="206"/>
      <c r="G432" s="219"/>
      <c r="H432" s="206"/>
      <c r="I432" s="219"/>
      <c r="J432" s="206"/>
      <c r="K432" s="219"/>
      <c r="L432" s="206"/>
      <c r="M432" s="219"/>
      <c r="N432" s="206"/>
      <c r="O432" s="219"/>
      <c r="P432" s="219"/>
      <c r="Q432" s="199"/>
      <c r="S432" s="166"/>
      <c r="T432" s="197"/>
      <c r="U432" s="197"/>
      <c r="V432" s="197"/>
      <c r="W432" s="166"/>
      <c r="X432" s="197"/>
      <c r="Y432" s="197"/>
      <c r="Z432" s="197"/>
      <c r="AA432" s="166"/>
      <c r="AB432" s="197"/>
      <c r="AC432" s="197"/>
      <c r="AD432" s="197"/>
      <c r="AE432" s="166"/>
      <c r="AF432" s="197"/>
      <c r="AG432" s="197"/>
      <c r="AH432" s="197"/>
      <c r="AI432" s="166"/>
    </row>
    <row r="433" spans="1:35" s="200" customFormat="1" ht="6" customHeight="1">
      <c r="A433" s="199"/>
      <c r="B433" s="219"/>
      <c r="C433" s="219"/>
      <c r="D433" s="206"/>
      <c r="E433" s="219"/>
      <c r="F433" s="206"/>
      <c r="G433" s="219"/>
      <c r="H433" s="206"/>
      <c r="I433" s="219"/>
      <c r="J433" s="206"/>
      <c r="K433" s="219"/>
      <c r="L433" s="206"/>
      <c r="M433" s="219"/>
      <c r="N433" s="206"/>
      <c r="O433" s="219"/>
      <c r="P433" s="219"/>
      <c r="Q433" s="199"/>
      <c r="S433" s="166"/>
      <c r="T433" s="197"/>
      <c r="U433" s="197"/>
      <c r="V433" s="197"/>
      <c r="W433" s="166"/>
      <c r="X433" s="197"/>
      <c r="Y433" s="197"/>
      <c r="Z433" s="197"/>
      <c r="AA433" s="166"/>
      <c r="AB433" s="197"/>
      <c r="AC433" s="197"/>
      <c r="AD433" s="197"/>
      <c r="AE433" s="166"/>
      <c r="AF433" s="197"/>
      <c r="AG433" s="197"/>
      <c r="AH433" s="197"/>
      <c r="AI433" s="166"/>
    </row>
    <row r="434" spans="1:35" s="200" customFormat="1" ht="12" customHeight="1">
      <c r="A434" s="199" t="s">
        <v>184</v>
      </c>
      <c r="B434" s="365" t="s">
        <v>202</v>
      </c>
      <c r="C434" s="365"/>
      <c r="D434" s="365"/>
      <c r="E434" s="365"/>
      <c r="F434" s="365"/>
      <c r="G434" s="365"/>
      <c r="H434" s="365"/>
      <c r="I434" s="365"/>
      <c r="J434" s="365"/>
      <c r="K434" s="365"/>
      <c r="L434" s="365"/>
      <c r="M434" s="365"/>
      <c r="N434" s="365"/>
      <c r="O434" s="219"/>
      <c r="P434" s="219"/>
      <c r="Q434" s="199"/>
      <c r="S434" s="166"/>
      <c r="T434" s="197"/>
      <c r="U434" s="197"/>
      <c r="V434" s="197"/>
      <c r="W434" s="166"/>
      <c r="X434" s="197"/>
      <c r="Y434" s="197"/>
      <c r="Z434" s="197"/>
      <c r="AA434" s="166"/>
      <c r="AB434" s="197"/>
      <c r="AC434" s="197"/>
      <c r="AD434" s="197"/>
      <c r="AE434" s="166"/>
      <c r="AF434" s="197"/>
      <c r="AG434" s="197"/>
      <c r="AH434" s="197"/>
      <c r="AI434" s="166"/>
    </row>
    <row r="435" spans="1:35" s="200" customFormat="1" ht="6" customHeight="1">
      <c r="A435" s="199"/>
      <c r="B435" s="219"/>
      <c r="C435" s="219"/>
      <c r="D435" s="206"/>
      <c r="E435" s="219"/>
      <c r="F435" s="206"/>
      <c r="G435" s="219"/>
      <c r="H435" s="206"/>
      <c r="I435" s="219"/>
      <c r="J435" s="206"/>
      <c r="K435" s="219"/>
      <c r="L435" s="206"/>
      <c r="M435" s="219"/>
      <c r="N435" s="206"/>
      <c r="O435" s="219"/>
      <c r="P435" s="219"/>
      <c r="Q435" s="199"/>
      <c r="S435" s="166"/>
      <c r="T435" s="197"/>
      <c r="U435" s="197"/>
      <c r="V435" s="197"/>
      <c r="W435" s="166"/>
      <c r="X435" s="197"/>
      <c r="Y435" s="197"/>
      <c r="Z435" s="197"/>
      <c r="AA435" s="166"/>
      <c r="AB435" s="197"/>
      <c r="AC435" s="197"/>
      <c r="AD435" s="197"/>
      <c r="AE435" s="166"/>
      <c r="AF435" s="197"/>
      <c r="AG435" s="197"/>
      <c r="AH435" s="197"/>
      <c r="AI435" s="166"/>
    </row>
    <row r="436" spans="1:35" s="200" customFormat="1" ht="12.75">
      <c r="A436" s="199" t="s">
        <v>185</v>
      </c>
      <c r="B436" s="361" t="s">
        <v>210</v>
      </c>
      <c r="C436" s="361"/>
      <c r="D436" s="361"/>
      <c r="E436" s="361"/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Q436" s="166"/>
      <c r="R436" s="166"/>
      <c r="S436" s="166"/>
      <c r="T436" s="197"/>
      <c r="U436" s="197"/>
      <c r="V436" s="197"/>
      <c r="W436" s="166"/>
      <c r="X436" s="197"/>
      <c r="Y436" s="197"/>
      <c r="Z436" s="197"/>
      <c r="AA436" s="166"/>
      <c r="AB436" s="197"/>
      <c r="AC436" s="197"/>
      <c r="AD436" s="197"/>
      <c r="AE436" s="166"/>
      <c r="AF436" s="197"/>
      <c r="AG436" s="197"/>
      <c r="AH436" s="197"/>
      <c r="AI436" s="166"/>
    </row>
    <row r="437" spans="1:35" s="200" customFormat="1" ht="12.75">
      <c r="A437" s="199"/>
      <c r="B437" s="202" t="s">
        <v>211</v>
      </c>
      <c r="C437" s="203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Q437" s="166"/>
      <c r="R437" s="361"/>
      <c r="S437" s="367"/>
      <c r="T437" s="367"/>
      <c r="U437" s="367"/>
      <c r="V437" s="367"/>
      <c r="W437" s="367"/>
      <c r="X437" s="367"/>
      <c r="Y437" s="367"/>
      <c r="Z437" s="367"/>
      <c r="AA437" s="367"/>
      <c r="AB437" s="367"/>
      <c r="AC437" s="367"/>
      <c r="AD437" s="367"/>
      <c r="AE437" s="367"/>
      <c r="AF437" s="367"/>
      <c r="AG437" s="367"/>
      <c r="AH437" s="367"/>
      <c r="AI437" s="367"/>
    </row>
    <row r="438" spans="1:15" s="200" customFormat="1" ht="6" customHeight="1">
      <c r="A438" s="199"/>
      <c r="B438" s="202"/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</row>
    <row r="439" spans="1:15" s="200" customFormat="1" ht="12" customHeight="1">
      <c r="A439" s="199" t="s">
        <v>258</v>
      </c>
      <c r="B439" s="202" t="s">
        <v>300</v>
      </c>
      <c r="C439" s="203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</row>
    <row r="440" spans="1:15" s="200" customFormat="1" ht="12" customHeight="1">
      <c r="A440" s="199"/>
      <c r="B440" s="202" t="s">
        <v>257</v>
      </c>
      <c r="C440" s="203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</row>
    <row r="441" spans="1:15" s="200" customFormat="1" ht="6" customHeight="1">
      <c r="A441" s="199"/>
      <c r="B441" s="202"/>
      <c r="C441" s="203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</row>
    <row r="442" spans="1:15" s="200" customFormat="1" ht="12" customHeight="1">
      <c r="A442" s="199" t="s">
        <v>265</v>
      </c>
      <c r="B442" s="200" t="s">
        <v>262</v>
      </c>
      <c r="C442" s="203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</row>
    <row r="443" spans="1:15" s="200" customFormat="1" ht="12" customHeight="1">
      <c r="A443" s="199"/>
      <c r="B443" s="200" t="s">
        <v>263</v>
      </c>
      <c r="C443" s="203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</row>
    <row r="444" spans="1:15" s="200" customFormat="1" ht="12" customHeight="1">
      <c r="A444" s="199"/>
      <c r="B444" s="200" t="s">
        <v>264</v>
      </c>
      <c r="C444" s="203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</row>
    <row r="445" spans="1:15" s="200" customFormat="1" ht="12" customHeight="1">
      <c r="A445" s="199"/>
      <c r="B445" s="202"/>
      <c r="C445" s="203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</row>
    <row r="446" spans="1:15" s="200" customFormat="1" ht="12">
      <c r="A446" s="199"/>
      <c r="B446" s="361" t="s">
        <v>299</v>
      </c>
      <c r="C446" s="361"/>
      <c r="D446" s="361"/>
      <c r="E446" s="361"/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</row>
    <row r="447" spans="4:14" s="200" customFormat="1" ht="12">
      <c r="D447" s="201"/>
      <c r="F447" s="201"/>
      <c r="H447" s="201"/>
      <c r="J447" s="201"/>
      <c r="L447" s="201"/>
      <c r="N447" s="201"/>
    </row>
    <row r="448" spans="4:14" s="200" customFormat="1" ht="12">
      <c r="D448" s="201"/>
      <c r="F448" s="201"/>
      <c r="H448" s="201"/>
      <c r="J448" s="201"/>
      <c r="L448" s="201"/>
      <c r="N448" s="201"/>
    </row>
  </sheetData>
  <sheetProtection/>
  <mergeCells count="15">
    <mergeCell ref="R417:AI417"/>
    <mergeCell ref="R420:AI420"/>
    <mergeCell ref="R423:AH423"/>
    <mergeCell ref="R425:AI425"/>
    <mergeCell ref="R437:AI437"/>
    <mergeCell ref="B446:O446"/>
    <mergeCell ref="B431:N431"/>
    <mergeCell ref="B411:O411"/>
    <mergeCell ref="B424:O424"/>
    <mergeCell ref="B436:O436"/>
    <mergeCell ref="B414:O414"/>
    <mergeCell ref="B417:O417"/>
    <mergeCell ref="B420:O420"/>
    <mergeCell ref="B428:O428"/>
    <mergeCell ref="B434:N434"/>
  </mergeCells>
  <printOptions/>
  <pageMargins left="0.4" right="0.4" top="1" bottom="1" header="0.5" footer="0.5"/>
  <pageSetup blackAndWhite="1" fitToHeight="0" fitToWidth="1" horizontalDpi="600" verticalDpi="600" orientation="portrait" scale="95" r:id="rId1"/>
  <headerFooter differentFirst="1" alignWithMargins="0">
    <oddHeader>&amp;CTABLE 3 (CONT.)</oddHeader>
    <firstHeader xml:space="preserve">&amp;C </firstHeader>
  </headerFooter>
  <rowBreaks count="2" manualBreakCount="2">
    <brk id="165" max="14" man="1"/>
    <brk id="3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06"/>
  <sheetViews>
    <sheetView zoomScale="95" zoomScaleNormal="95" zoomScaleSheetLayoutView="115" zoomScalePageLayoutView="0" workbookViewId="0" topLeftCell="A1">
      <selection activeCell="C18" sqref="C18"/>
    </sheetView>
  </sheetViews>
  <sheetFormatPr defaultColWidth="9.140625" defaultRowHeight="12.75"/>
  <cols>
    <col min="1" max="1" width="0.85546875" style="125" customWidth="1"/>
    <col min="2" max="2" width="2.8515625" style="125" bestFit="1" customWidth="1"/>
    <col min="3" max="3" width="35.57421875" style="125" customWidth="1"/>
    <col min="4" max="4" width="0.85546875" style="125" customWidth="1"/>
    <col min="5" max="6" width="7.7109375" style="351" customWidth="1"/>
    <col min="7" max="7" width="0.85546875" style="351" customWidth="1"/>
    <col min="8" max="9" width="7.7109375" style="351" customWidth="1"/>
    <col min="10" max="10" width="0.85546875" style="125" customWidth="1"/>
    <col min="11" max="12" width="7.7109375" style="125" customWidth="1"/>
    <col min="13" max="13" width="0.85546875" style="125" customWidth="1"/>
    <col min="14" max="15" width="7.7109375" style="125" customWidth="1"/>
    <col min="16" max="16" width="0.85546875" style="125" customWidth="1"/>
    <col min="17" max="18" width="7.7109375" style="125" customWidth="1"/>
    <col min="19" max="19" width="0.85546875" style="125" customWidth="1"/>
    <col min="20" max="21" width="7.7109375" style="125" customWidth="1"/>
    <col min="22" max="22" width="0.85546875" style="125" customWidth="1"/>
    <col min="23" max="16384" width="9.140625" style="125" customWidth="1"/>
  </cols>
  <sheetData>
    <row r="1" spans="1:22" ht="15">
      <c r="A1" s="232" t="s">
        <v>19</v>
      </c>
      <c r="B1" s="38" t="s">
        <v>81</v>
      </c>
      <c r="C1" s="232"/>
      <c r="D1" s="232"/>
      <c r="E1" s="299"/>
      <c r="F1" s="299"/>
      <c r="G1" s="299"/>
      <c r="H1" s="299"/>
      <c r="I1" s="299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5">
      <c r="A2" s="232"/>
      <c r="B2" s="38" t="s">
        <v>82</v>
      </c>
      <c r="C2" s="232"/>
      <c r="D2" s="232"/>
      <c r="E2" s="299"/>
      <c r="F2" s="299"/>
      <c r="G2" s="299"/>
      <c r="H2" s="299"/>
      <c r="I2" s="299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5">
      <c r="A3" s="232"/>
      <c r="B3" s="38" t="s">
        <v>2</v>
      </c>
      <c r="C3" s="232"/>
      <c r="D3" s="232"/>
      <c r="E3" s="299"/>
      <c r="F3" s="299"/>
      <c r="G3" s="299"/>
      <c r="H3" s="299"/>
      <c r="I3" s="299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5">
      <c r="A4" s="232"/>
      <c r="B4" s="38" t="s">
        <v>285</v>
      </c>
      <c r="C4" s="232"/>
      <c r="D4" s="232"/>
      <c r="E4" s="299"/>
      <c r="F4" s="299"/>
      <c r="G4" s="299"/>
      <c r="H4" s="299"/>
      <c r="I4" s="299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2.75">
      <c r="A5" s="232"/>
      <c r="B5" s="49" t="s">
        <v>83</v>
      </c>
      <c r="C5" s="232"/>
      <c r="D5" s="49"/>
      <c r="E5" s="299"/>
      <c r="F5" s="299"/>
      <c r="G5" s="299"/>
      <c r="H5" s="299"/>
      <c r="I5" s="299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2:10" ht="22.5" customHeight="1" thickBot="1">
      <c r="B6" s="293"/>
      <c r="C6" s="126"/>
      <c r="D6" s="126"/>
      <c r="E6" s="300"/>
      <c r="F6" s="300"/>
      <c r="G6" s="300"/>
      <c r="H6" s="300"/>
      <c r="I6" s="300"/>
      <c r="J6" s="129"/>
    </row>
    <row r="7" spans="1:22" ht="12.75">
      <c r="A7" s="290"/>
      <c r="B7" s="126"/>
      <c r="C7" s="270"/>
      <c r="D7" s="298"/>
      <c r="E7" s="301" t="s">
        <v>242</v>
      </c>
      <c r="F7" s="302"/>
      <c r="G7" s="302"/>
      <c r="H7" s="302"/>
      <c r="I7" s="302"/>
      <c r="J7" s="273"/>
      <c r="K7" s="303" t="s">
        <v>243</v>
      </c>
      <c r="L7" s="303"/>
      <c r="M7" s="303"/>
      <c r="N7" s="303"/>
      <c r="O7" s="303"/>
      <c r="P7" s="304"/>
      <c r="Q7" s="303" t="s">
        <v>244</v>
      </c>
      <c r="R7" s="303"/>
      <c r="S7" s="303"/>
      <c r="T7" s="303"/>
      <c r="U7" s="303"/>
      <c r="V7" s="304"/>
    </row>
    <row r="8" spans="1:22" ht="12.75">
      <c r="A8" s="290"/>
      <c r="B8" s="126"/>
      <c r="C8" s="131" t="s">
        <v>6</v>
      </c>
      <c r="D8" s="126"/>
      <c r="E8" s="305" t="s">
        <v>90</v>
      </c>
      <c r="F8" s="306"/>
      <c r="G8" s="307"/>
      <c r="H8" s="306" t="s">
        <v>91</v>
      </c>
      <c r="I8" s="306"/>
      <c r="J8" s="308"/>
      <c r="K8" s="309" t="s">
        <v>90</v>
      </c>
      <c r="L8" s="309"/>
      <c r="M8" s="310"/>
      <c r="N8" s="309" t="s">
        <v>91</v>
      </c>
      <c r="O8" s="309"/>
      <c r="P8" s="311"/>
      <c r="Q8" s="309" t="s">
        <v>90</v>
      </c>
      <c r="R8" s="309"/>
      <c r="S8" s="310"/>
      <c r="T8" s="309" t="s">
        <v>91</v>
      </c>
      <c r="U8" s="309"/>
      <c r="V8" s="311"/>
    </row>
    <row r="9" spans="1:22" s="279" customFormat="1" ht="12.75">
      <c r="A9" s="278"/>
      <c r="B9" s="131"/>
      <c r="C9" s="131"/>
      <c r="D9" s="131"/>
      <c r="E9" s="312" t="s">
        <v>92</v>
      </c>
      <c r="F9" s="313" t="s">
        <v>93</v>
      </c>
      <c r="G9" s="314"/>
      <c r="H9" s="315" t="s">
        <v>92</v>
      </c>
      <c r="I9" s="313" t="s">
        <v>93</v>
      </c>
      <c r="J9" s="316"/>
      <c r="K9" s="317" t="s">
        <v>92</v>
      </c>
      <c r="L9" s="318" t="s">
        <v>93</v>
      </c>
      <c r="M9" s="319"/>
      <c r="N9" s="317" t="s">
        <v>92</v>
      </c>
      <c r="O9" s="318" t="s">
        <v>93</v>
      </c>
      <c r="P9" s="320"/>
      <c r="Q9" s="317" t="s">
        <v>92</v>
      </c>
      <c r="R9" s="318" t="s">
        <v>93</v>
      </c>
      <c r="S9" s="319"/>
      <c r="T9" s="317" t="s">
        <v>92</v>
      </c>
      <c r="U9" s="318" t="s">
        <v>93</v>
      </c>
      <c r="V9" s="320"/>
    </row>
    <row r="10" spans="1:22" s="279" customFormat="1" ht="6" customHeight="1">
      <c r="A10" s="278"/>
      <c r="B10" s="131"/>
      <c r="C10" s="321"/>
      <c r="D10" s="321"/>
      <c r="E10" s="322"/>
      <c r="F10" s="323"/>
      <c r="G10" s="324"/>
      <c r="H10" s="325"/>
      <c r="I10" s="323"/>
      <c r="J10" s="326"/>
      <c r="K10" s="327"/>
      <c r="L10" s="328"/>
      <c r="M10" s="329"/>
      <c r="N10" s="327"/>
      <c r="O10" s="328"/>
      <c r="P10" s="330"/>
      <c r="Q10" s="327"/>
      <c r="R10" s="328"/>
      <c r="S10" s="329"/>
      <c r="T10" s="327"/>
      <c r="U10" s="328"/>
      <c r="V10" s="330"/>
    </row>
    <row r="11" spans="1:22" ht="6" customHeight="1">
      <c r="A11" s="290"/>
      <c r="B11" s="286"/>
      <c r="C11" s="126"/>
      <c r="D11" s="126"/>
      <c r="E11" s="134"/>
      <c r="F11" s="135"/>
      <c r="G11" s="136"/>
      <c r="H11" s="137"/>
      <c r="I11" s="135"/>
      <c r="J11" s="331"/>
      <c r="K11" s="158"/>
      <c r="L11" s="156"/>
      <c r="M11" s="157"/>
      <c r="N11" s="158"/>
      <c r="O11" s="156"/>
      <c r="P11" s="159"/>
      <c r="Q11" s="158"/>
      <c r="R11" s="156"/>
      <c r="S11" s="157"/>
      <c r="T11" s="158"/>
      <c r="U11" s="156"/>
      <c r="V11" s="159"/>
    </row>
    <row r="12" spans="1:22" ht="12.75">
      <c r="A12" s="290"/>
      <c r="B12" s="126"/>
      <c r="C12" s="48" t="s">
        <v>170</v>
      </c>
      <c r="D12" s="126"/>
      <c r="E12" s="134"/>
      <c r="F12" s="135"/>
      <c r="G12" s="136"/>
      <c r="H12" s="137"/>
      <c r="I12" s="135"/>
      <c r="J12" s="331"/>
      <c r="K12" s="158"/>
      <c r="L12" s="156"/>
      <c r="M12" s="157"/>
      <c r="N12" s="158"/>
      <c r="O12" s="156"/>
      <c r="P12" s="159"/>
      <c r="Q12" s="158"/>
      <c r="R12" s="156"/>
      <c r="S12" s="157"/>
      <c r="T12" s="158"/>
      <c r="U12" s="156"/>
      <c r="V12" s="159"/>
    </row>
    <row r="13" spans="1:22" ht="16.5" customHeight="1">
      <c r="A13" s="290"/>
      <c r="B13" s="126"/>
      <c r="C13" s="126" t="s">
        <v>313</v>
      </c>
      <c r="D13" s="126" t="s">
        <v>19</v>
      </c>
      <c r="E13" s="134">
        <v>410</v>
      </c>
      <c r="F13" s="135">
        <v>4920</v>
      </c>
      <c r="G13" s="136"/>
      <c r="H13" s="137">
        <v>1193</v>
      </c>
      <c r="I13" s="135">
        <v>14316</v>
      </c>
      <c r="J13" s="331"/>
      <c r="K13" s="158">
        <v>441</v>
      </c>
      <c r="L13" s="156">
        <v>5292</v>
      </c>
      <c r="M13" s="157"/>
      <c r="N13" s="158">
        <v>1279</v>
      </c>
      <c r="O13" s="156">
        <v>15348</v>
      </c>
      <c r="P13" s="159"/>
      <c r="Q13" s="158">
        <v>474</v>
      </c>
      <c r="R13" s="156">
        <v>5688</v>
      </c>
      <c r="S13" s="157"/>
      <c r="T13" s="158">
        <v>1371</v>
      </c>
      <c r="U13" s="156">
        <v>16452</v>
      </c>
      <c r="V13" s="159"/>
    </row>
    <row r="14" spans="1:22" ht="16.5" customHeight="1">
      <c r="A14" s="290"/>
      <c r="B14" s="126"/>
      <c r="C14" s="126" t="s">
        <v>314</v>
      </c>
      <c r="D14" s="126" t="s">
        <v>19</v>
      </c>
      <c r="E14" s="134">
        <v>552</v>
      </c>
      <c r="F14" s="135">
        <v>6624</v>
      </c>
      <c r="G14" s="136"/>
      <c r="H14" s="137">
        <v>1334</v>
      </c>
      <c r="I14" s="135">
        <v>16008</v>
      </c>
      <c r="J14" s="331"/>
      <c r="K14" s="158">
        <v>593</v>
      </c>
      <c r="L14" s="156">
        <v>7116</v>
      </c>
      <c r="M14" s="157"/>
      <c r="N14" s="158">
        <v>1430</v>
      </c>
      <c r="O14" s="156">
        <v>17160</v>
      </c>
      <c r="P14" s="159"/>
      <c r="Q14" s="158">
        <v>637</v>
      </c>
      <c r="R14" s="156">
        <v>7644</v>
      </c>
      <c r="S14" s="157"/>
      <c r="T14" s="158">
        <v>1532</v>
      </c>
      <c r="U14" s="156">
        <v>18384</v>
      </c>
      <c r="V14" s="159"/>
    </row>
    <row r="15" spans="1:22" ht="16.5" customHeight="1">
      <c r="A15" s="290"/>
      <c r="B15" s="126"/>
      <c r="C15" s="126" t="s">
        <v>315</v>
      </c>
      <c r="D15" s="126" t="s">
        <v>19</v>
      </c>
      <c r="E15" s="155">
        <v>802</v>
      </c>
      <c r="F15" s="156">
        <v>9624</v>
      </c>
      <c r="G15" s="157"/>
      <c r="H15" s="158">
        <v>1400</v>
      </c>
      <c r="I15" s="156">
        <v>16800</v>
      </c>
      <c r="J15" s="159"/>
      <c r="K15" s="158">
        <v>843</v>
      </c>
      <c r="L15" s="156">
        <v>10116</v>
      </c>
      <c r="M15" s="157"/>
      <c r="N15" s="158">
        <v>1496</v>
      </c>
      <c r="O15" s="156">
        <v>17952</v>
      </c>
      <c r="P15" s="159"/>
      <c r="Q15" s="158">
        <v>887</v>
      </c>
      <c r="R15" s="156">
        <v>10644</v>
      </c>
      <c r="S15" s="157"/>
      <c r="T15" s="158">
        <v>1598</v>
      </c>
      <c r="U15" s="156">
        <v>19176</v>
      </c>
      <c r="V15" s="159"/>
    </row>
    <row r="16" spans="1:22" ht="16.5" customHeight="1">
      <c r="A16" s="290"/>
      <c r="B16" s="126"/>
      <c r="C16" s="126" t="s">
        <v>316</v>
      </c>
      <c r="D16" s="126" t="s">
        <v>19</v>
      </c>
      <c r="E16" s="155">
        <f aca="true" t="shared" si="0" ref="E16:U16">E15</f>
        <v>802</v>
      </c>
      <c r="F16" s="156">
        <f t="shared" si="0"/>
        <v>9624</v>
      </c>
      <c r="G16" s="157"/>
      <c r="H16" s="158">
        <f t="shared" si="0"/>
        <v>1400</v>
      </c>
      <c r="I16" s="156">
        <f t="shared" si="0"/>
        <v>16800</v>
      </c>
      <c r="J16" s="159"/>
      <c r="K16" s="158">
        <f t="shared" si="0"/>
        <v>843</v>
      </c>
      <c r="L16" s="156">
        <f t="shared" si="0"/>
        <v>10116</v>
      </c>
      <c r="M16" s="157"/>
      <c r="N16" s="158">
        <f t="shared" si="0"/>
        <v>1496</v>
      </c>
      <c r="O16" s="156">
        <f t="shared" si="0"/>
        <v>17952</v>
      </c>
      <c r="P16" s="159"/>
      <c r="Q16" s="158">
        <f t="shared" si="0"/>
        <v>887</v>
      </c>
      <c r="R16" s="156">
        <f t="shared" si="0"/>
        <v>10644</v>
      </c>
      <c r="S16" s="157"/>
      <c r="T16" s="158">
        <f t="shared" si="0"/>
        <v>1598</v>
      </c>
      <c r="U16" s="156">
        <f t="shared" si="0"/>
        <v>19176</v>
      </c>
      <c r="V16" s="159"/>
    </row>
    <row r="17" spans="1:22" ht="16.5" customHeight="1">
      <c r="A17" s="290"/>
      <c r="B17" s="126"/>
      <c r="C17" s="127" t="s">
        <v>317</v>
      </c>
      <c r="D17" s="127" t="s">
        <v>19</v>
      </c>
      <c r="E17" s="155">
        <v>608</v>
      </c>
      <c r="F17" s="156">
        <v>7296</v>
      </c>
      <c r="G17" s="157"/>
      <c r="H17" s="158">
        <v>1390</v>
      </c>
      <c r="I17" s="156">
        <v>16680</v>
      </c>
      <c r="J17" s="159"/>
      <c r="K17" s="158">
        <v>653</v>
      </c>
      <c r="L17" s="156">
        <v>7836</v>
      </c>
      <c r="M17" s="157"/>
      <c r="N17" s="158">
        <v>1489</v>
      </c>
      <c r="O17" s="156">
        <v>17868</v>
      </c>
      <c r="P17" s="159"/>
      <c r="Q17" s="158">
        <v>701</v>
      </c>
      <c r="R17" s="156">
        <v>8412</v>
      </c>
      <c r="S17" s="157"/>
      <c r="T17" s="158">
        <v>1595</v>
      </c>
      <c r="U17" s="156">
        <v>19140</v>
      </c>
      <c r="V17" s="159"/>
    </row>
    <row r="18" spans="1:22" ht="16.5" customHeight="1">
      <c r="A18" s="290"/>
      <c r="B18" s="126"/>
      <c r="C18" s="126" t="s">
        <v>362</v>
      </c>
      <c r="D18" s="126" t="s">
        <v>19</v>
      </c>
      <c r="E18" s="155">
        <v>870</v>
      </c>
      <c r="F18" s="156">
        <v>10440</v>
      </c>
      <c r="G18" s="157"/>
      <c r="H18" s="158">
        <v>1652</v>
      </c>
      <c r="I18" s="156">
        <v>19824</v>
      </c>
      <c r="J18" s="159"/>
      <c r="K18" s="158">
        <v>933</v>
      </c>
      <c r="L18" s="156">
        <v>11196</v>
      </c>
      <c r="M18" s="157"/>
      <c r="N18" s="158">
        <v>1770</v>
      </c>
      <c r="O18" s="156">
        <v>21240</v>
      </c>
      <c r="P18" s="159"/>
      <c r="Q18" s="158">
        <v>1001</v>
      </c>
      <c r="R18" s="156">
        <v>12012</v>
      </c>
      <c r="S18" s="157"/>
      <c r="T18" s="158">
        <v>1896</v>
      </c>
      <c r="U18" s="156">
        <v>22752</v>
      </c>
      <c r="V18" s="159"/>
    </row>
    <row r="19" spans="1:22" ht="16.5" customHeight="1">
      <c r="A19" s="290"/>
      <c r="B19" s="126"/>
      <c r="C19" s="126" t="s">
        <v>318</v>
      </c>
      <c r="D19" s="126" t="s">
        <v>19</v>
      </c>
      <c r="E19" s="155">
        <v>811</v>
      </c>
      <c r="F19" s="156">
        <v>9732</v>
      </c>
      <c r="G19" s="157"/>
      <c r="H19" s="158">
        <v>1633</v>
      </c>
      <c r="I19" s="156">
        <v>19596</v>
      </c>
      <c r="J19" s="159"/>
      <c r="K19" s="158">
        <v>870</v>
      </c>
      <c r="L19" s="156">
        <v>10440</v>
      </c>
      <c r="M19" s="157"/>
      <c r="N19" s="158">
        <v>1766</v>
      </c>
      <c r="O19" s="156">
        <v>21192</v>
      </c>
      <c r="P19" s="159"/>
      <c r="Q19" s="158">
        <v>933</v>
      </c>
      <c r="R19" s="156">
        <v>11196</v>
      </c>
      <c r="S19" s="157"/>
      <c r="T19" s="158">
        <v>1909</v>
      </c>
      <c r="U19" s="156">
        <v>22908</v>
      </c>
      <c r="V19" s="159"/>
    </row>
    <row r="20" spans="1:22" ht="16.5" customHeight="1">
      <c r="A20" s="290"/>
      <c r="B20" s="126"/>
      <c r="C20" s="126" t="s">
        <v>319</v>
      </c>
      <c r="D20" s="126" t="s">
        <v>19</v>
      </c>
      <c r="E20" s="155">
        <v>1622</v>
      </c>
      <c r="F20" s="156">
        <v>19464</v>
      </c>
      <c r="G20" s="157"/>
      <c r="H20" s="158">
        <f>E20</f>
        <v>1622</v>
      </c>
      <c r="I20" s="156">
        <f>F20</f>
        <v>19464</v>
      </c>
      <c r="J20" s="159"/>
      <c r="K20" s="158">
        <v>1737</v>
      </c>
      <c r="L20" s="156">
        <v>20844</v>
      </c>
      <c r="M20" s="157"/>
      <c r="N20" s="158">
        <f>K20</f>
        <v>1737</v>
      </c>
      <c r="O20" s="156">
        <f>L20</f>
        <v>20844</v>
      </c>
      <c r="P20" s="159"/>
      <c r="Q20" s="158">
        <v>1860</v>
      </c>
      <c r="R20" s="156">
        <v>22320</v>
      </c>
      <c r="S20" s="157"/>
      <c r="T20" s="158">
        <f>Q20</f>
        <v>1860</v>
      </c>
      <c r="U20" s="156">
        <f>R20</f>
        <v>22320</v>
      </c>
      <c r="V20" s="159"/>
    </row>
    <row r="21" spans="1:22" ht="16.5" customHeight="1">
      <c r="A21" s="290"/>
      <c r="B21" s="126"/>
      <c r="C21" s="126" t="s">
        <v>320</v>
      </c>
      <c r="D21" s="126" t="s">
        <v>19</v>
      </c>
      <c r="E21" s="155">
        <v>1384</v>
      </c>
      <c r="F21" s="156">
        <v>16608</v>
      </c>
      <c r="G21" s="157"/>
      <c r="H21" s="158">
        <v>2800</v>
      </c>
      <c r="I21" s="156">
        <v>33600</v>
      </c>
      <c r="J21" s="159"/>
      <c r="K21" s="158">
        <v>1454</v>
      </c>
      <c r="L21" s="156">
        <v>17448</v>
      </c>
      <c r="M21" s="157"/>
      <c r="N21" s="158">
        <v>2885</v>
      </c>
      <c r="O21" s="156">
        <v>34620</v>
      </c>
      <c r="P21" s="159"/>
      <c r="Q21" s="158">
        <v>1528</v>
      </c>
      <c r="R21" s="156">
        <v>18336</v>
      </c>
      <c r="S21" s="157"/>
      <c r="T21" s="158">
        <v>2972</v>
      </c>
      <c r="U21" s="156">
        <v>35664</v>
      </c>
      <c r="V21" s="159"/>
    </row>
    <row r="22" spans="1:22" ht="6" customHeight="1">
      <c r="A22" s="290"/>
      <c r="B22" s="126"/>
      <c r="C22" s="281"/>
      <c r="D22" s="281"/>
      <c r="E22" s="332"/>
      <c r="F22" s="333"/>
      <c r="G22" s="334"/>
      <c r="H22" s="335"/>
      <c r="I22" s="333"/>
      <c r="J22" s="336"/>
      <c r="K22" s="337"/>
      <c r="L22" s="338"/>
      <c r="M22" s="339"/>
      <c r="N22" s="337"/>
      <c r="O22" s="338"/>
      <c r="P22" s="340"/>
      <c r="Q22" s="337"/>
      <c r="R22" s="338"/>
      <c r="S22" s="339"/>
      <c r="T22" s="337"/>
      <c r="U22" s="338"/>
      <c r="V22" s="340"/>
    </row>
    <row r="23" spans="1:22" ht="6" customHeight="1">
      <c r="A23" s="290"/>
      <c r="B23" s="286"/>
      <c r="C23" s="126"/>
      <c r="D23" s="126"/>
      <c r="E23" s="134"/>
      <c r="F23" s="135"/>
      <c r="G23" s="136"/>
      <c r="H23" s="137"/>
      <c r="I23" s="135"/>
      <c r="J23" s="331"/>
      <c r="K23" s="158"/>
      <c r="L23" s="156"/>
      <c r="M23" s="157"/>
      <c r="N23" s="158"/>
      <c r="O23" s="156"/>
      <c r="P23" s="159"/>
      <c r="Q23" s="158"/>
      <c r="R23" s="156"/>
      <c r="S23" s="157"/>
      <c r="T23" s="158"/>
      <c r="U23" s="156"/>
      <c r="V23" s="159"/>
    </row>
    <row r="24" spans="1:22" ht="12.75">
      <c r="A24" s="290"/>
      <c r="B24" s="126"/>
      <c r="C24" s="48" t="s">
        <v>94</v>
      </c>
      <c r="D24" s="126"/>
      <c r="E24" s="134"/>
      <c r="F24" s="135"/>
      <c r="G24" s="136"/>
      <c r="H24" s="137"/>
      <c r="I24" s="135"/>
      <c r="J24" s="331"/>
      <c r="K24" s="158"/>
      <c r="L24" s="156"/>
      <c r="M24" s="157"/>
      <c r="N24" s="158"/>
      <c r="O24" s="156"/>
      <c r="P24" s="159"/>
      <c r="Q24" s="158"/>
      <c r="R24" s="156"/>
      <c r="S24" s="157"/>
      <c r="T24" s="158"/>
      <c r="U24" s="156"/>
      <c r="V24" s="159"/>
    </row>
    <row r="25" spans="1:22" ht="18" customHeight="1" hidden="1">
      <c r="A25" s="290"/>
      <c r="B25" s="126"/>
      <c r="C25" s="126" t="s">
        <v>96</v>
      </c>
      <c r="D25" s="126"/>
      <c r="E25" s="134"/>
      <c r="F25" s="135"/>
      <c r="G25" s="136"/>
      <c r="H25" s="137"/>
      <c r="I25" s="135"/>
      <c r="J25" s="331"/>
      <c r="K25" s="158"/>
      <c r="L25" s="156"/>
      <c r="M25" s="157"/>
      <c r="N25" s="158"/>
      <c r="O25" s="156"/>
      <c r="P25" s="159"/>
      <c r="Q25" s="158"/>
      <c r="R25" s="156"/>
      <c r="S25" s="157"/>
      <c r="T25" s="158"/>
      <c r="U25" s="156"/>
      <c r="V25" s="159"/>
    </row>
    <row r="26" spans="1:22" ht="16.5" customHeight="1">
      <c r="A26" s="290"/>
      <c r="B26" s="126"/>
      <c r="C26" s="126" t="s">
        <v>321</v>
      </c>
      <c r="D26" s="126" t="s">
        <v>19</v>
      </c>
      <c r="E26" s="134">
        <v>277</v>
      </c>
      <c r="F26" s="135">
        <v>3324</v>
      </c>
      <c r="G26" s="136"/>
      <c r="H26" s="137">
        <v>777</v>
      </c>
      <c r="I26" s="135">
        <v>9324</v>
      </c>
      <c r="J26" s="331"/>
      <c r="K26" s="158">
        <v>297</v>
      </c>
      <c r="L26" s="156">
        <v>3564</v>
      </c>
      <c r="M26" s="157"/>
      <c r="N26" s="158">
        <v>807</v>
      </c>
      <c r="O26" s="156">
        <v>9684</v>
      </c>
      <c r="P26" s="159"/>
      <c r="Q26" s="158">
        <v>319</v>
      </c>
      <c r="R26" s="156">
        <v>3828</v>
      </c>
      <c r="S26" s="157"/>
      <c r="T26" s="158">
        <v>840</v>
      </c>
      <c r="U26" s="156">
        <v>10080</v>
      </c>
      <c r="V26" s="159"/>
    </row>
    <row r="27" spans="1:22" ht="16.5" customHeight="1">
      <c r="A27" s="290"/>
      <c r="B27" s="126"/>
      <c r="C27" s="126" t="s">
        <v>322</v>
      </c>
      <c r="D27" s="126" t="s">
        <v>19</v>
      </c>
      <c r="E27" s="134">
        <v>417</v>
      </c>
      <c r="F27" s="135">
        <v>5004</v>
      </c>
      <c r="G27" s="136"/>
      <c r="H27" s="137">
        <v>956</v>
      </c>
      <c r="I27" s="135">
        <v>11472</v>
      </c>
      <c r="J27" s="331"/>
      <c r="K27" s="158">
        <v>447</v>
      </c>
      <c r="L27" s="156">
        <v>5364</v>
      </c>
      <c r="M27" s="157"/>
      <c r="N27" s="158">
        <v>1024</v>
      </c>
      <c r="O27" s="156">
        <v>12288</v>
      </c>
      <c r="P27" s="159"/>
      <c r="Q27" s="158">
        <v>479</v>
      </c>
      <c r="R27" s="156">
        <v>5748</v>
      </c>
      <c r="S27" s="157"/>
      <c r="T27" s="158">
        <v>1097</v>
      </c>
      <c r="U27" s="156">
        <v>13164</v>
      </c>
      <c r="V27" s="159"/>
    </row>
    <row r="28" spans="1:22" s="166" customFormat="1" ht="16.5" customHeight="1" hidden="1">
      <c r="A28" s="246"/>
      <c r="B28" s="127"/>
      <c r="C28" s="127" t="s">
        <v>111</v>
      </c>
      <c r="D28" s="126" t="s">
        <v>19</v>
      </c>
      <c r="E28" s="155">
        <v>1095</v>
      </c>
      <c r="F28" s="156">
        <v>13140</v>
      </c>
      <c r="G28" s="157"/>
      <c r="H28" s="158">
        <v>2305</v>
      </c>
      <c r="I28" s="156">
        <v>27660</v>
      </c>
      <c r="J28" s="159"/>
      <c r="K28" s="158">
        <v>1095</v>
      </c>
      <c r="L28" s="156">
        <v>13140</v>
      </c>
      <c r="M28" s="157"/>
      <c r="N28" s="158">
        <v>2305</v>
      </c>
      <c r="O28" s="156">
        <v>27660</v>
      </c>
      <c r="P28" s="159"/>
      <c r="Q28" s="158">
        <v>1095</v>
      </c>
      <c r="R28" s="156">
        <v>13140</v>
      </c>
      <c r="S28" s="157"/>
      <c r="T28" s="158">
        <v>2305</v>
      </c>
      <c r="U28" s="156">
        <v>27660</v>
      </c>
      <c r="V28" s="159"/>
    </row>
    <row r="29" spans="1:22" ht="16.5" customHeight="1">
      <c r="A29" s="290"/>
      <c r="B29" s="126"/>
      <c r="C29" s="127" t="s">
        <v>361</v>
      </c>
      <c r="D29" s="126" t="s">
        <v>19</v>
      </c>
      <c r="E29" s="155">
        <v>680</v>
      </c>
      <c r="F29" s="318">
        <v>8160</v>
      </c>
      <c r="G29" s="319"/>
      <c r="H29" s="158">
        <v>1359</v>
      </c>
      <c r="I29" s="341">
        <v>16308</v>
      </c>
      <c r="J29" s="159"/>
      <c r="K29" s="158">
        <v>729</v>
      </c>
      <c r="L29" s="341">
        <v>8748</v>
      </c>
      <c r="M29" s="319"/>
      <c r="N29" s="158">
        <v>1455</v>
      </c>
      <c r="O29" s="341">
        <v>17460</v>
      </c>
      <c r="P29" s="159"/>
      <c r="Q29" s="158">
        <v>781</v>
      </c>
      <c r="R29" s="341">
        <v>9372</v>
      </c>
      <c r="S29" s="319"/>
      <c r="T29" s="158">
        <v>1558</v>
      </c>
      <c r="U29" s="341">
        <v>18696</v>
      </c>
      <c r="V29" s="159"/>
    </row>
    <row r="30" spans="1:22" ht="16.5" customHeight="1">
      <c r="A30" s="290"/>
      <c r="B30" s="126"/>
      <c r="C30" s="127" t="s">
        <v>323</v>
      </c>
      <c r="D30" s="126" t="s">
        <v>19</v>
      </c>
      <c r="E30" s="155">
        <v>865</v>
      </c>
      <c r="F30" s="318">
        <v>10380</v>
      </c>
      <c r="G30" s="319"/>
      <c r="H30" s="158">
        <v>1583</v>
      </c>
      <c r="I30" s="341">
        <v>18996</v>
      </c>
      <c r="J30" s="159"/>
      <c r="K30" s="158">
        <v>918</v>
      </c>
      <c r="L30" s="341">
        <v>11016</v>
      </c>
      <c r="M30" s="319"/>
      <c r="N30" s="158">
        <v>1631</v>
      </c>
      <c r="O30" s="341">
        <v>19572</v>
      </c>
      <c r="P30" s="159"/>
      <c r="Q30" s="158">
        <v>974</v>
      </c>
      <c r="R30" s="341">
        <v>11688</v>
      </c>
      <c r="S30" s="319"/>
      <c r="T30" s="158">
        <v>1680</v>
      </c>
      <c r="U30" s="341">
        <v>20160</v>
      </c>
      <c r="V30" s="159"/>
    </row>
    <row r="31" spans="1:22" ht="6" customHeight="1">
      <c r="A31" s="290"/>
      <c r="B31" s="126"/>
      <c r="C31" s="281"/>
      <c r="D31" s="281"/>
      <c r="E31" s="332"/>
      <c r="F31" s="333"/>
      <c r="G31" s="334"/>
      <c r="H31" s="335"/>
      <c r="I31" s="333"/>
      <c r="J31" s="336"/>
      <c r="K31" s="337"/>
      <c r="L31" s="338"/>
      <c r="M31" s="339"/>
      <c r="N31" s="337"/>
      <c r="O31" s="338"/>
      <c r="P31" s="340"/>
      <c r="Q31" s="337"/>
      <c r="R31" s="338"/>
      <c r="S31" s="339"/>
      <c r="T31" s="337"/>
      <c r="U31" s="338"/>
      <c r="V31" s="340"/>
    </row>
    <row r="32" spans="1:22" ht="6" customHeight="1">
      <c r="A32" s="290"/>
      <c r="B32" s="286"/>
      <c r="C32" s="126"/>
      <c r="D32" s="126"/>
      <c r="E32" s="134"/>
      <c r="F32" s="135"/>
      <c r="G32" s="136"/>
      <c r="H32" s="137"/>
      <c r="I32" s="135"/>
      <c r="J32" s="331"/>
      <c r="K32" s="158"/>
      <c r="L32" s="156"/>
      <c r="M32" s="157"/>
      <c r="N32" s="158"/>
      <c r="O32" s="156"/>
      <c r="P32" s="159"/>
      <c r="Q32" s="158"/>
      <c r="R32" s="156"/>
      <c r="S32" s="157"/>
      <c r="T32" s="158"/>
      <c r="U32" s="156"/>
      <c r="V32" s="159"/>
    </row>
    <row r="33" spans="1:22" ht="12.75">
      <c r="A33" s="290"/>
      <c r="B33" s="126"/>
      <c r="C33" s="48" t="s">
        <v>95</v>
      </c>
      <c r="D33" s="126"/>
      <c r="E33" s="134">
        <v>277</v>
      </c>
      <c r="F33" s="135">
        <v>3324</v>
      </c>
      <c r="G33" s="136"/>
      <c r="H33" s="137">
        <v>777</v>
      </c>
      <c r="I33" s="135">
        <v>9324</v>
      </c>
      <c r="J33" s="331"/>
      <c r="K33" s="158">
        <v>297</v>
      </c>
      <c r="L33" s="156">
        <v>3564</v>
      </c>
      <c r="M33" s="157"/>
      <c r="N33" s="158">
        <v>807</v>
      </c>
      <c r="O33" s="156">
        <v>9684</v>
      </c>
      <c r="P33" s="159"/>
      <c r="Q33" s="158">
        <v>319</v>
      </c>
      <c r="R33" s="156">
        <v>3828</v>
      </c>
      <c r="S33" s="157"/>
      <c r="T33" s="158">
        <v>840</v>
      </c>
      <c r="U33" s="156">
        <v>10080</v>
      </c>
      <c r="V33" s="159"/>
    </row>
    <row r="34" spans="1:22" ht="6" customHeight="1">
      <c r="A34" s="290"/>
      <c r="B34" s="126"/>
      <c r="C34" s="281"/>
      <c r="D34" s="281"/>
      <c r="E34" s="332"/>
      <c r="F34" s="333"/>
      <c r="G34" s="334"/>
      <c r="H34" s="335"/>
      <c r="I34" s="333"/>
      <c r="J34" s="336"/>
      <c r="K34" s="337"/>
      <c r="L34" s="338"/>
      <c r="M34" s="339"/>
      <c r="N34" s="337"/>
      <c r="O34" s="338"/>
      <c r="P34" s="340"/>
      <c r="Q34" s="337"/>
      <c r="R34" s="338"/>
      <c r="S34" s="339"/>
      <c r="T34" s="337"/>
      <c r="U34" s="338"/>
      <c r="V34" s="340"/>
    </row>
    <row r="35" spans="1:22" ht="6" customHeight="1">
      <c r="A35" s="290"/>
      <c r="B35" s="286"/>
      <c r="C35" s="126"/>
      <c r="D35" s="126"/>
      <c r="E35" s="134"/>
      <c r="F35" s="135"/>
      <c r="G35" s="136"/>
      <c r="H35" s="137"/>
      <c r="I35" s="135"/>
      <c r="J35" s="331"/>
      <c r="K35" s="158"/>
      <c r="L35" s="156"/>
      <c r="M35" s="157"/>
      <c r="N35" s="158"/>
      <c r="O35" s="156"/>
      <c r="P35" s="159"/>
      <c r="Q35" s="158"/>
      <c r="R35" s="156"/>
      <c r="S35" s="157"/>
      <c r="T35" s="158"/>
      <c r="U35" s="156"/>
      <c r="V35" s="159"/>
    </row>
    <row r="36" spans="1:22" ht="12.75">
      <c r="A36" s="290"/>
      <c r="B36" s="126"/>
      <c r="C36" s="48" t="s">
        <v>312</v>
      </c>
      <c r="D36" s="126"/>
      <c r="E36" s="134"/>
      <c r="F36" s="135"/>
      <c r="G36" s="136"/>
      <c r="H36" s="137"/>
      <c r="I36" s="135"/>
      <c r="J36" s="331"/>
      <c r="K36" s="158"/>
      <c r="L36" s="156"/>
      <c r="M36" s="157"/>
      <c r="N36" s="158"/>
      <c r="O36" s="156"/>
      <c r="P36" s="159"/>
      <c r="Q36" s="158"/>
      <c r="R36" s="156"/>
      <c r="S36" s="157"/>
      <c r="T36" s="158"/>
      <c r="U36" s="156"/>
      <c r="V36" s="159"/>
    </row>
    <row r="37" spans="1:22" ht="12.75">
      <c r="A37" s="290"/>
      <c r="B37" s="126"/>
      <c r="C37" s="126" t="s">
        <v>324</v>
      </c>
      <c r="D37" s="126" t="s">
        <v>19</v>
      </c>
      <c r="E37" s="134">
        <v>114</v>
      </c>
      <c r="F37" s="135">
        <f>E37*12</f>
        <v>1368</v>
      </c>
      <c r="G37" s="136"/>
      <c r="H37" s="137">
        <v>508</v>
      </c>
      <c r="I37" s="135">
        <f>H37*12</f>
        <v>6096</v>
      </c>
      <c r="J37" s="331"/>
      <c r="K37" s="158">
        <v>122</v>
      </c>
      <c r="L37" s="156">
        <f>K37*12</f>
        <v>1464</v>
      </c>
      <c r="M37" s="157"/>
      <c r="N37" s="158">
        <v>520</v>
      </c>
      <c r="O37" s="156">
        <f>N37*12</f>
        <v>6240</v>
      </c>
      <c r="P37" s="159"/>
      <c r="Q37" s="158">
        <v>130</v>
      </c>
      <c r="R37" s="156">
        <f>Q37*12</f>
        <v>1560</v>
      </c>
      <c r="S37" s="157"/>
      <c r="T37" s="158">
        <v>532</v>
      </c>
      <c r="U37" s="156">
        <f>T37*12</f>
        <v>6384</v>
      </c>
      <c r="V37" s="159"/>
    </row>
    <row r="38" spans="1:22" ht="12.75">
      <c r="A38" s="290"/>
      <c r="B38" s="126"/>
      <c r="C38" s="127" t="s">
        <v>325</v>
      </c>
      <c r="D38" s="126" t="s">
        <v>19</v>
      </c>
      <c r="E38" s="134">
        <v>114</v>
      </c>
      <c r="F38" s="135">
        <f>E38*12</f>
        <v>1368</v>
      </c>
      <c r="G38" s="136"/>
      <c r="H38" s="137">
        <v>316</v>
      </c>
      <c r="I38" s="135">
        <f>H38*12</f>
        <v>3792</v>
      </c>
      <c r="J38" s="331"/>
      <c r="K38" s="158">
        <v>122</v>
      </c>
      <c r="L38" s="156">
        <f>K38*12</f>
        <v>1464</v>
      </c>
      <c r="M38" s="157"/>
      <c r="N38" s="158">
        <v>328</v>
      </c>
      <c r="O38" s="156">
        <f>N38*12</f>
        <v>3936</v>
      </c>
      <c r="P38" s="159"/>
      <c r="Q38" s="158">
        <v>130</v>
      </c>
      <c r="R38" s="156">
        <f>Q38*12</f>
        <v>1560</v>
      </c>
      <c r="S38" s="157"/>
      <c r="T38" s="158">
        <v>340</v>
      </c>
      <c r="U38" s="156">
        <f>T38*12</f>
        <v>4080</v>
      </c>
      <c r="V38" s="159"/>
    </row>
    <row r="39" spans="1:22" ht="6" customHeight="1" thickBot="1">
      <c r="A39" s="290"/>
      <c r="B39" s="126"/>
      <c r="C39" s="293"/>
      <c r="D39" s="293"/>
      <c r="E39" s="342"/>
      <c r="F39" s="343"/>
      <c r="G39" s="344"/>
      <c r="H39" s="345"/>
      <c r="I39" s="343"/>
      <c r="J39" s="346"/>
      <c r="K39" s="347"/>
      <c r="L39" s="348"/>
      <c r="M39" s="349"/>
      <c r="N39" s="347"/>
      <c r="O39" s="348"/>
      <c r="P39" s="350"/>
      <c r="Q39" s="347"/>
      <c r="R39" s="348"/>
      <c r="S39" s="349"/>
      <c r="T39" s="347"/>
      <c r="U39" s="348"/>
      <c r="V39" s="350"/>
    </row>
    <row r="40" ht="6" customHeight="1">
      <c r="B40" s="298"/>
    </row>
    <row r="41" spans="2:10" ht="14.25">
      <c r="B41" s="138"/>
      <c r="C41" s="139" t="s">
        <v>146</v>
      </c>
      <c r="D41" s="138"/>
      <c r="E41" s="140"/>
      <c r="F41" s="140"/>
      <c r="G41" s="140"/>
      <c r="H41" s="140"/>
      <c r="I41" s="140"/>
      <c r="J41" s="138"/>
    </row>
    <row r="42" spans="2:10" ht="6" customHeight="1">
      <c r="B42" s="138"/>
      <c r="C42" s="138"/>
      <c r="D42" s="138"/>
      <c r="E42" s="140"/>
      <c r="F42" s="140"/>
      <c r="G42" s="140"/>
      <c r="H42" s="140"/>
      <c r="I42" s="140"/>
      <c r="J42" s="138"/>
    </row>
    <row r="43" spans="2:10" ht="14.25">
      <c r="B43" s="141" t="s">
        <v>177</v>
      </c>
      <c r="C43" s="142" t="s">
        <v>203</v>
      </c>
      <c r="D43" s="142"/>
      <c r="E43" s="142"/>
      <c r="F43" s="142"/>
      <c r="G43" s="142"/>
      <c r="H43" s="142"/>
      <c r="I43" s="142"/>
      <c r="J43" s="142"/>
    </row>
    <row r="44" spans="2:10" ht="14.25">
      <c r="B44" s="141"/>
      <c r="C44" s="142" t="s">
        <v>204</v>
      </c>
      <c r="D44" s="142"/>
      <c r="E44" s="142"/>
      <c r="F44" s="142"/>
      <c r="G44" s="142"/>
      <c r="H44" s="142"/>
      <c r="I44" s="142"/>
      <c r="J44" s="142"/>
    </row>
    <row r="45" spans="2:10" ht="6" customHeight="1">
      <c r="B45" s="141"/>
      <c r="C45" s="138"/>
      <c r="D45" s="138"/>
      <c r="E45" s="140"/>
      <c r="F45" s="140"/>
      <c r="G45" s="140"/>
      <c r="H45" s="140"/>
      <c r="I45" s="140"/>
      <c r="J45" s="138"/>
    </row>
    <row r="46" spans="2:10" ht="14.25">
      <c r="B46" s="141" t="s">
        <v>178</v>
      </c>
      <c r="C46" s="142" t="s">
        <v>334</v>
      </c>
      <c r="D46" s="142"/>
      <c r="E46" s="142"/>
      <c r="F46" s="142"/>
      <c r="G46" s="142"/>
      <c r="H46" s="142"/>
      <c r="I46" s="142"/>
      <c r="J46" s="142"/>
    </row>
    <row r="47" spans="2:10" ht="6" customHeight="1">
      <c r="B47" s="141"/>
      <c r="C47" s="138"/>
      <c r="D47" s="138"/>
      <c r="E47" s="140"/>
      <c r="F47" s="140"/>
      <c r="G47" s="140"/>
      <c r="H47" s="140"/>
      <c r="I47" s="140"/>
      <c r="J47" s="138"/>
    </row>
    <row r="48" spans="2:10" ht="14.25">
      <c r="B48" s="141" t="s">
        <v>179</v>
      </c>
      <c r="C48" s="142" t="s">
        <v>335</v>
      </c>
      <c r="D48" s="142"/>
      <c r="E48" s="142"/>
      <c r="F48" s="142"/>
      <c r="G48" s="142"/>
      <c r="H48" s="142"/>
      <c r="I48" s="142"/>
      <c r="J48" s="142"/>
    </row>
    <row r="49" spans="2:10" ht="14.25">
      <c r="B49" s="141"/>
      <c r="C49" s="142" t="s">
        <v>337</v>
      </c>
      <c r="D49" s="143"/>
      <c r="E49" s="143"/>
      <c r="F49" s="143"/>
      <c r="G49" s="143"/>
      <c r="H49" s="143"/>
      <c r="I49" s="143"/>
      <c r="J49" s="143"/>
    </row>
    <row r="50" spans="2:10" ht="14.25">
      <c r="B50" s="141"/>
      <c r="C50" s="142" t="s">
        <v>336</v>
      </c>
      <c r="D50" s="143"/>
      <c r="E50" s="143"/>
      <c r="F50" s="143"/>
      <c r="G50" s="143"/>
      <c r="H50" s="143"/>
      <c r="I50" s="143"/>
      <c r="J50" s="143"/>
    </row>
    <row r="51" spans="2:10" ht="6" customHeight="1">
      <c r="B51" s="141"/>
      <c r="C51" s="138"/>
      <c r="D51" s="138"/>
      <c r="E51" s="140"/>
      <c r="F51" s="140"/>
      <c r="G51" s="140"/>
      <c r="H51" s="140"/>
      <c r="I51" s="140"/>
      <c r="J51" s="138"/>
    </row>
    <row r="52" spans="2:10" ht="12.75" customHeight="1">
      <c r="B52" s="141" t="s">
        <v>180</v>
      </c>
      <c r="C52" s="368" t="s">
        <v>267</v>
      </c>
      <c r="D52" s="368"/>
      <c r="E52" s="368"/>
      <c r="F52" s="368"/>
      <c r="G52" s="368"/>
      <c r="H52" s="368"/>
      <c r="I52" s="368"/>
      <c r="J52" s="368"/>
    </row>
    <row r="53" spans="2:10" ht="6" customHeight="1">
      <c r="B53" s="141"/>
      <c r="C53" s="138"/>
      <c r="D53" s="138"/>
      <c r="E53" s="140"/>
      <c r="F53" s="140"/>
      <c r="G53" s="140"/>
      <c r="H53" s="140"/>
      <c r="I53" s="140"/>
      <c r="J53" s="138"/>
    </row>
    <row r="54" spans="2:10" ht="14.25">
      <c r="B54" s="141" t="s">
        <v>181</v>
      </c>
      <c r="C54" s="142" t="s">
        <v>268</v>
      </c>
      <c r="D54" s="142"/>
      <c r="E54" s="142"/>
      <c r="F54" s="142"/>
      <c r="G54" s="142"/>
      <c r="H54" s="142"/>
      <c r="I54" s="142"/>
      <c r="J54" s="142"/>
    </row>
    <row r="55" spans="2:10" ht="14.25">
      <c r="B55" s="141"/>
      <c r="C55" s="142" t="s">
        <v>338</v>
      </c>
      <c r="D55" s="142"/>
      <c r="E55" s="142"/>
      <c r="F55" s="142"/>
      <c r="G55" s="142"/>
      <c r="H55" s="142"/>
      <c r="I55" s="142"/>
      <c r="J55" s="142"/>
    </row>
    <row r="56" spans="2:10" ht="6" customHeight="1">
      <c r="B56" s="141"/>
      <c r="C56" s="143"/>
      <c r="D56" s="143"/>
      <c r="E56" s="143"/>
      <c r="F56" s="143"/>
      <c r="G56" s="143"/>
      <c r="H56" s="143"/>
      <c r="I56" s="143"/>
      <c r="J56" s="143"/>
    </row>
    <row r="57" spans="2:10" ht="14.25">
      <c r="B57" s="141" t="s">
        <v>182</v>
      </c>
      <c r="C57" s="142" t="s">
        <v>339</v>
      </c>
      <c r="D57" s="142"/>
      <c r="E57" s="142"/>
      <c r="F57" s="142"/>
      <c r="G57" s="142"/>
      <c r="H57" s="142"/>
      <c r="I57" s="142"/>
      <c r="J57" s="142"/>
    </row>
    <row r="58" spans="2:10" ht="14.25">
      <c r="B58" s="141"/>
      <c r="C58" s="142" t="s">
        <v>340</v>
      </c>
      <c r="D58" s="143"/>
      <c r="E58" s="143"/>
      <c r="F58" s="143"/>
      <c r="G58" s="143"/>
      <c r="H58" s="143"/>
      <c r="I58" s="143"/>
      <c r="J58" s="143"/>
    </row>
    <row r="59" spans="2:10" ht="6" customHeight="1">
      <c r="B59" s="141"/>
      <c r="C59" s="138"/>
      <c r="D59" s="138"/>
      <c r="E59" s="140"/>
      <c r="F59" s="140"/>
      <c r="G59" s="140"/>
      <c r="H59" s="140"/>
      <c r="I59" s="140"/>
      <c r="J59" s="138"/>
    </row>
    <row r="60" spans="2:10" ht="14.25">
      <c r="B60" s="141" t="s">
        <v>183</v>
      </c>
      <c r="C60" s="125" t="s">
        <v>326</v>
      </c>
      <c r="D60" s="138"/>
      <c r="E60" s="140"/>
      <c r="F60" s="140"/>
      <c r="G60" s="140"/>
      <c r="H60" s="140"/>
      <c r="I60" s="140"/>
      <c r="J60" s="138"/>
    </row>
    <row r="61" spans="2:10" ht="6" customHeight="1">
      <c r="B61" s="138"/>
      <c r="C61" s="138"/>
      <c r="D61" s="138"/>
      <c r="E61" s="140"/>
      <c r="F61" s="140"/>
      <c r="G61" s="140"/>
      <c r="H61" s="140"/>
      <c r="I61" s="140"/>
      <c r="J61" s="138"/>
    </row>
    <row r="62" spans="2:10" ht="6" customHeight="1">
      <c r="B62" s="141"/>
      <c r="C62" s="138"/>
      <c r="D62" s="138"/>
      <c r="E62" s="140"/>
      <c r="F62" s="140"/>
      <c r="G62" s="140"/>
      <c r="H62" s="140"/>
      <c r="I62" s="140"/>
      <c r="J62" s="138"/>
    </row>
    <row r="63" spans="2:10" ht="14.25">
      <c r="B63" s="141" t="s">
        <v>184</v>
      </c>
      <c r="C63" s="138" t="s">
        <v>221</v>
      </c>
      <c r="D63" s="138"/>
      <c r="E63" s="140"/>
      <c r="F63" s="140"/>
      <c r="G63" s="140"/>
      <c r="H63" s="140"/>
      <c r="I63" s="140"/>
      <c r="J63" s="138"/>
    </row>
    <row r="64" spans="2:10" ht="6" customHeight="1">
      <c r="B64" s="138"/>
      <c r="C64" s="138"/>
      <c r="D64" s="138"/>
      <c r="E64" s="140"/>
      <c r="F64" s="140"/>
      <c r="G64" s="140"/>
      <c r="H64" s="140"/>
      <c r="I64" s="140"/>
      <c r="J64" s="138"/>
    </row>
    <row r="65" spans="2:10" ht="14.25">
      <c r="B65" s="138"/>
      <c r="C65" s="138" t="s">
        <v>295</v>
      </c>
      <c r="D65" s="138"/>
      <c r="E65" s="140"/>
      <c r="F65" s="140"/>
      <c r="G65" s="140"/>
      <c r="H65" s="140"/>
      <c r="I65" s="140"/>
      <c r="J65" s="138"/>
    </row>
    <row r="66" spans="5:9" s="2" customFormat="1" ht="12">
      <c r="E66" s="50"/>
      <c r="F66" s="50"/>
      <c r="G66" s="50"/>
      <c r="H66" s="50"/>
      <c r="I66" s="50"/>
    </row>
    <row r="67" s="2" customFormat="1" ht="12" customHeight="1"/>
    <row r="68" spans="5:9" s="2" customFormat="1" ht="12">
      <c r="E68" s="50"/>
      <c r="F68" s="50"/>
      <c r="G68" s="50"/>
      <c r="H68" s="50"/>
      <c r="I68" s="50"/>
    </row>
    <row r="69" spans="5:9" s="2" customFormat="1" ht="12">
      <c r="E69" s="50"/>
      <c r="F69" s="50"/>
      <c r="G69" s="50"/>
      <c r="H69" s="50"/>
      <c r="I69" s="50"/>
    </row>
    <row r="70" spans="5:9" s="2" customFormat="1" ht="12">
      <c r="E70" s="50"/>
      <c r="F70" s="50"/>
      <c r="G70" s="50"/>
      <c r="H70" s="50"/>
      <c r="I70" s="50"/>
    </row>
    <row r="71" spans="2:9" s="2" customFormat="1" ht="12.75">
      <c r="B71" s="133"/>
      <c r="E71" s="50"/>
      <c r="F71" s="50"/>
      <c r="G71" s="50"/>
      <c r="H71" s="50"/>
      <c r="I71" s="50"/>
    </row>
    <row r="72" spans="5:9" s="2" customFormat="1" ht="12">
      <c r="E72" s="50"/>
      <c r="F72" s="50"/>
      <c r="G72" s="50"/>
      <c r="H72" s="50"/>
      <c r="I72" s="50"/>
    </row>
    <row r="73" spans="5:9" s="2" customFormat="1" ht="12">
      <c r="E73" s="50"/>
      <c r="F73" s="50"/>
      <c r="G73" s="50"/>
      <c r="H73" s="50"/>
      <c r="I73" s="50"/>
    </row>
    <row r="74" spans="5:9" s="2" customFormat="1" ht="12">
      <c r="E74" s="50"/>
      <c r="F74" s="50"/>
      <c r="G74" s="50"/>
      <c r="H74" s="50"/>
      <c r="I74" s="50"/>
    </row>
    <row r="75" spans="5:9" s="2" customFormat="1" ht="12">
      <c r="E75" s="50"/>
      <c r="F75" s="50"/>
      <c r="G75" s="50"/>
      <c r="H75" s="50"/>
      <c r="I75" s="50"/>
    </row>
    <row r="76" spans="5:9" s="2" customFormat="1" ht="12">
      <c r="E76" s="50"/>
      <c r="F76" s="50"/>
      <c r="G76" s="50"/>
      <c r="H76" s="50"/>
      <c r="I76" s="50"/>
    </row>
    <row r="77" spans="5:9" s="2" customFormat="1" ht="12">
      <c r="E77" s="50"/>
      <c r="F77" s="50"/>
      <c r="G77" s="50"/>
      <c r="H77" s="50"/>
      <c r="I77" s="50"/>
    </row>
    <row r="78" spans="5:9" s="2" customFormat="1" ht="12">
      <c r="E78" s="50"/>
      <c r="F78" s="50"/>
      <c r="G78" s="50"/>
      <c r="H78" s="50"/>
      <c r="I78" s="50"/>
    </row>
    <row r="79" spans="5:9" s="2" customFormat="1" ht="12">
      <c r="E79" s="50"/>
      <c r="F79" s="50"/>
      <c r="G79" s="50"/>
      <c r="H79" s="50"/>
      <c r="I79" s="50"/>
    </row>
    <row r="80" spans="5:9" s="2" customFormat="1" ht="12">
      <c r="E80" s="50"/>
      <c r="F80" s="50"/>
      <c r="G80" s="50"/>
      <c r="H80" s="50"/>
      <c r="I80" s="50"/>
    </row>
    <row r="81" spans="5:9" s="2" customFormat="1" ht="12">
      <c r="E81" s="50"/>
      <c r="F81" s="50"/>
      <c r="G81" s="50"/>
      <c r="H81" s="50"/>
      <c r="I81" s="50"/>
    </row>
    <row r="82" spans="5:9" s="2" customFormat="1" ht="12">
      <c r="E82" s="50"/>
      <c r="F82" s="50"/>
      <c r="G82" s="50"/>
      <c r="H82" s="50"/>
      <c r="I82" s="50"/>
    </row>
    <row r="83" spans="5:9" s="2" customFormat="1" ht="12">
      <c r="E83" s="50"/>
      <c r="F83" s="50"/>
      <c r="G83" s="50"/>
      <c r="H83" s="50"/>
      <c r="I83" s="50"/>
    </row>
    <row r="84" spans="5:9" s="2" customFormat="1" ht="12">
      <c r="E84" s="50"/>
      <c r="F84" s="50"/>
      <c r="G84" s="50"/>
      <c r="H84" s="50"/>
      <c r="I84" s="50"/>
    </row>
    <row r="85" spans="5:9" s="2" customFormat="1" ht="12">
      <c r="E85" s="50"/>
      <c r="F85" s="50"/>
      <c r="G85" s="50"/>
      <c r="H85" s="50"/>
      <c r="I85" s="50"/>
    </row>
    <row r="86" spans="5:9" s="2" customFormat="1" ht="12">
      <c r="E86" s="50"/>
      <c r="F86" s="50"/>
      <c r="G86" s="50"/>
      <c r="H86" s="50"/>
      <c r="I86" s="50"/>
    </row>
    <row r="87" spans="5:9" s="2" customFormat="1" ht="12">
      <c r="E87" s="50"/>
      <c r="F87" s="50"/>
      <c r="G87" s="50"/>
      <c r="H87" s="50"/>
      <c r="I87" s="50"/>
    </row>
    <row r="88" spans="5:9" s="2" customFormat="1" ht="12">
      <c r="E88" s="50"/>
      <c r="F88" s="50"/>
      <c r="G88" s="50"/>
      <c r="H88" s="50"/>
      <c r="I88" s="50"/>
    </row>
    <row r="89" spans="5:9" s="2" customFormat="1" ht="12">
      <c r="E89" s="50"/>
      <c r="F89" s="50"/>
      <c r="G89" s="50"/>
      <c r="H89" s="50"/>
      <c r="I89" s="50"/>
    </row>
    <row r="90" spans="5:9" s="2" customFormat="1" ht="12">
      <c r="E90" s="50"/>
      <c r="F90" s="50"/>
      <c r="G90" s="50"/>
      <c r="H90" s="50"/>
      <c r="I90" s="50"/>
    </row>
    <row r="91" spans="5:9" s="2" customFormat="1" ht="12">
      <c r="E91" s="50"/>
      <c r="F91" s="50"/>
      <c r="G91" s="50"/>
      <c r="H91" s="50"/>
      <c r="I91" s="50"/>
    </row>
    <row r="92" spans="5:9" s="2" customFormat="1" ht="12">
      <c r="E92" s="50"/>
      <c r="F92" s="50"/>
      <c r="G92" s="50"/>
      <c r="H92" s="50"/>
      <c r="I92" s="50"/>
    </row>
    <row r="93" spans="5:9" s="2" customFormat="1" ht="12">
      <c r="E93" s="50"/>
      <c r="F93" s="50"/>
      <c r="G93" s="50"/>
      <c r="H93" s="50"/>
      <c r="I93" s="50"/>
    </row>
    <row r="94" spans="5:9" s="2" customFormat="1" ht="12">
      <c r="E94" s="50"/>
      <c r="F94" s="50"/>
      <c r="G94" s="50"/>
      <c r="H94" s="50"/>
      <c r="I94" s="50"/>
    </row>
    <row r="95" spans="5:9" s="2" customFormat="1" ht="12">
      <c r="E95" s="50"/>
      <c r="F95" s="50"/>
      <c r="G95" s="50"/>
      <c r="H95" s="50"/>
      <c r="I95" s="50"/>
    </row>
    <row r="96" spans="5:9" s="2" customFormat="1" ht="12">
      <c r="E96" s="50"/>
      <c r="F96" s="50"/>
      <c r="G96" s="50"/>
      <c r="H96" s="50"/>
      <c r="I96" s="50"/>
    </row>
    <row r="97" spans="5:9" s="2" customFormat="1" ht="12">
      <c r="E97" s="50"/>
      <c r="F97" s="50"/>
      <c r="G97" s="50"/>
      <c r="H97" s="50"/>
      <c r="I97" s="50"/>
    </row>
    <row r="98" spans="5:9" s="2" customFormat="1" ht="12">
      <c r="E98" s="50"/>
      <c r="F98" s="50"/>
      <c r="G98" s="50"/>
      <c r="H98" s="50"/>
      <c r="I98" s="50"/>
    </row>
    <row r="99" spans="5:9" s="2" customFormat="1" ht="12">
      <c r="E99" s="50"/>
      <c r="F99" s="50"/>
      <c r="G99" s="50"/>
      <c r="H99" s="50"/>
      <c r="I99" s="50"/>
    </row>
    <row r="100" spans="5:9" s="2" customFormat="1" ht="12">
      <c r="E100" s="50"/>
      <c r="F100" s="50"/>
      <c r="G100" s="50"/>
      <c r="H100" s="50"/>
      <c r="I100" s="50"/>
    </row>
    <row r="101" spans="5:9" s="2" customFormat="1" ht="12">
      <c r="E101" s="50"/>
      <c r="F101" s="50"/>
      <c r="G101" s="50"/>
      <c r="H101" s="50"/>
      <c r="I101" s="50"/>
    </row>
    <row r="102" spans="5:9" s="2" customFormat="1" ht="12">
      <c r="E102" s="50"/>
      <c r="F102" s="50"/>
      <c r="G102" s="50"/>
      <c r="H102" s="50"/>
      <c r="I102" s="50"/>
    </row>
    <row r="103" spans="5:9" s="2" customFormat="1" ht="12">
      <c r="E103" s="50"/>
      <c r="F103" s="50"/>
      <c r="G103" s="50"/>
      <c r="H103" s="50"/>
      <c r="I103" s="50"/>
    </row>
    <row r="104" spans="5:9" s="2" customFormat="1" ht="12">
      <c r="E104" s="50"/>
      <c r="F104" s="50"/>
      <c r="G104" s="50"/>
      <c r="H104" s="50"/>
      <c r="I104" s="50"/>
    </row>
    <row r="105" spans="5:9" s="2" customFormat="1" ht="12">
      <c r="E105" s="50"/>
      <c r="F105" s="50"/>
      <c r="G105" s="50"/>
      <c r="H105" s="50"/>
      <c r="I105" s="50"/>
    </row>
    <row r="106" spans="5:9" s="2" customFormat="1" ht="12">
      <c r="E106" s="50"/>
      <c r="F106" s="50"/>
      <c r="G106" s="50"/>
      <c r="H106" s="50"/>
      <c r="I106" s="50"/>
    </row>
    <row r="107" spans="5:9" s="2" customFormat="1" ht="12">
      <c r="E107" s="50"/>
      <c r="F107" s="50"/>
      <c r="G107" s="50"/>
      <c r="H107" s="50"/>
      <c r="I107" s="50"/>
    </row>
    <row r="108" spans="5:9" s="2" customFormat="1" ht="12">
      <c r="E108" s="50"/>
      <c r="F108" s="50"/>
      <c r="G108" s="50"/>
      <c r="H108" s="50"/>
      <c r="I108" s="50"/>
    </row>
    <row r="109" spans="5:9" s="2" customFormat="1" ht="12">
      <c r="E109" s="50"/>
      <c r="F109" s="50"/>
      <c r="G109" s="50"/>
      <c r="H109" s="50"/>
      <c r="I109" s="50"/>
    </row>
    <row r="110" spans="5:9" s="2" customFormat="1" ht="12">
      <c r="E110" s="50"/>
      <c r="F110" s="50"/>
      <c r="G110" s="50"/>
      <c r="H110" s="50"/>
      <c r="I110" s="50"/>
    </row>
    <row r="111" spans="5:9" s="2" customFormat="1" ht="12">
      <c r="E111" s="50"/>
      <c r="F111" s="50"/>
      <c r="G111" s="50"/>
      <c r="H111" s="50"/>
      <c r="I111" s="50"/>
    </row>
    <row r="112" spans="5:9" s="2" customFormat="1" ht="12">
      <c r="E112" s="50"/>
      <c r="F112" s="50"/>
      <c r="G112" s="50"/>
      <c r="H112" s="50"/>
      <c r="I112" s="50"/>
    </row>
    <row r="113" spans="5:9" s="2" customFormat="1" ht="12">
      <c r="E113" s="50"/>
      <c r="F113" s="50"/>
      <c r="G113" s="50"/>
      <c r="H113" s="50"/>
      <c r="I113" s="50"/>
    </row>
    <row r="114" spans="5:9" s="2" customFormat="1" ht="12">
      <c r="E114" s="50"/>
      <c r="F114" s="50"/>
      <c r="G114" s="50"/>
      <c r="H114" s="50"/>
      <c r="I114" s="50"/>
    </row>
    <row r="115" spans="5:9" s="2" customFormat="1" ht="12">
      <c r="E115" s="50"/>
      <c r="F115" s="50"/>
      <c r="G115" s="50"/>
      <c r="H115" s="50"/>
      <c r="I115" s="50"/>
    </row>
    <row r="116" spans="5:9" s="2" customFormat="1" ht="12">
      <c r="E116" s="50"/>
      <c r="F116" s="50"/>
      <c r="G116" s="50"/>
      <c r="H116" s="50"/>
      <c r="I116" s="50"/>
    </row>
    <row r="117" spans="5:9" s="2" customFormat="1" ht="12">
      <c r="E117" s="50"/>
      <c r="F117" s="50"/>
      <c r="G117" s="50"/>
      <c r="H117" s="50"/>
      <c r="I117" s="50"/>
    </row>
    <row r="118" spans="5:9" s="2" customFormat="1" ht="12">
      <c r="E118" s="50"/>
      <c r="F118" s="50"/>
      <c r="G118" s="50"/>
      <c r="H118" s="50"/>
      <c r="I118" s="50"/>
    </row>
    <row r="119" spans="5:9" s="2" customFormat="1" ht="12">
      <c r="E119" s="50"/>
      <c r="F119" s="50"/>
      <c r="G119" s="50"/>
      <c r="H119" s="50"/>
      <c r="I119" s="50"/>
    </row>
    <row r="120" spans="5:9" s="2" customFormat="1" ht="12">
      <c r="E120" s="50"/>
      <c r="F120" s="50"/>
      <c r="G120" s="50"/>
      <c r="H120" s="50"/>
      <c r="I120" s="50"/>
    </row>
    <row r="121" spans="5:9" s="2" customFormat="1" ht="12">
      <c r="E121" s="50"/>
      <c r="F121" s="50"/>
      <c r="G121" s="50"/>
      <c r="H121" s="50"/>
      <c r="I121" s="50"/>
    </row>
    <row r="122" spans="5:9" s="2" customFormat="1" ht="12">
      <c r="E122" s="50"/>
      <c r="F122" s="50"/>
      <c r="G122" s="50"/>
      <c r="H122" s="50"/>
      <c r="I122" s="50"/>
    </row>
    <row r="123" spans="5:9" s="2" customFormat="1" ht="12">
      <c r="E123" s="50"/>
      <c r="F123" s="50"/>
      <c r="G123" s="50"/>
      <c r="H123" s="50"/>
      <c r="I123" s="50"/>
    </row>
    <row r="124" spans="5:9" s="2" customFormat="1" ht="12">
      <c r="E124" s="50"/>
      <c r="F124" s="50"/>
      <c r="G124" s="50"/>
      <c r="H124" s="50"/>
      <c r="I124" s="50"/>
    </row>
    <row r="125" spans="5:9" s="2" customFormat="1" ht="12">
      <c r="E125" s="50"/>
      <c r="F125" s="50"/>
      <c r="G125" s="50"/>
      <c r="H125" s="50"/>
      <c r="I125" s="50"/>
    </row>
    <row r="126" spans="5:9" s="2" customFormat="1" ht="12">
      <c r="E126" s="50"/>
      <c r="F126" s="50"/>
      <c r="G126" s="50"/>
      <c r="H126" s="50"/>
      <c r="I126" s="50"/>
    </row>
    <row r="127" spans="5:9" s="2" customFormat="1" ht="12">
      <c r="E127" s="50"/>
      <c r="F127" s="50"/>
      <c r="G127" s="50"/>
      <c r="H127" s="50"/>
      <c r="I127" s="50"/>
    </row>
    <row r="128" spans="5:9" s="2" customFormat="1" ht="12">
      <c r="E128" s="50"/>
      <c r="F128" s="50"/>
      <c r="G128" s="50"/>
      <c r="H128" s="50"/>
      <c r="I128" s="50"/>
    </row>
    <row r="129" spans="5:9" s="2" customFormat="1" ht="12">
      <c r="E129" s="50"/>
      <c r="F129" s="50"/>
      <c r="G129" s="50"/>
      <c r="H129" s="50"/>
      <c r="I129" s="50"/>
    </row>
    <row r="130" spans="5:9" s="2" customFormat="1" ht="12">
      <c r="E130" s="50"/>
      <c r="F130" s="50"/>
      <c r="G130" s="50"/>
      <c r="H130" s="50"/>
      <c r="I130" s="50"/>
    </row>
    <row r="131" spans="5:9" s="2" customFormat="1" ht="12">
      <c r="E131" s="50"/>
      <c r="F131" s="50"/>
      <c r="G131" s="50"/>
      <c r="H131" s="50"/>
      <c r="I131" s="50"/>
    </row>
    <row r="132" spans="5:9" s="2" customFormat="1" ht="12">
      <c r="E132" s="50"/>
      <c r="F132" s="50"/>
      <c r="G132" s="50"/>
      <c r="H132" s="50"/>
      <c r="I132" s="50"/>
    </row>
    <row r="133" spans="5:9" s="2" customFormat="1" ht="12">
      <c r="E133" s="50"/>
      <c r="F133" s="50"/>
      <c r="G133" s="50"/>
      <c r="H133" s="50"/>
      <c r="I133" s="50"/>
    </row>
    <row r="134" spans="5:9" s="2" customFormat="1" ht="12">
      <c r="E134" s="50"/>
      <c r="F134" s="50"/>
      <c r="G134" s="50"/>
      <c r="H134" s="50"/>
      <c r="I134" s="50"/>
    </row>
    <row r="135" spans="5:9" s="2" customFormat="1" ht="12">
      <c r="E135" s="50"/>
      <c r="F135" s="50"/>
      <c r="G135" s="50"/>
      <c r="H135" s="50"/>
      <c r="I135" s="50"/>
    </row>
    <row r="136" spans="5:9" s="2" customFormat="1" ht="12">
      <c r="E136" s="50"/>
      <c r="F136" s="50"/>
      <c r="G136" s="50"/>
      <c r="H136" s="50"/>
      <c r="I136" s="50"/>
    </row>
    <row r="137" spans="5:9" s="2" customFormat="1" ht="12">
      <c r="E137" s="50"/>
      <c r="F137" s="50"/>
      <c r="G137" s="50"/>
      <c r="H137" s="50"/>
      <c r="I137" s="50"/>
    </row>
    <row r="138" spans="5:9" s="2" customFormat="1" ht="12">
      <c r="E138" s="50"/>
      <c r="F138" s="50"/>
      <c r="G138" s="50"/>
      <c r="H138" s="50"/>
      <c r="I138" s="50"/>
    </row>
    <row r="139" spans="5:9" s="2" customFormat="1" ht="12">
      <c r="E139" s="50"/>
      <c r="F139" s="50"/>
      <c r="G139" s="50"/>
      <c r="H139" s="50"/>
      <c r="I139" s="50"/>
    </row>
    <row r="140" spans="5:9" s="2" customFormat="1" ht="12">
      <c r="E140" s="50"/>
      <c r="F140" s="50"/>
      <c r="G140" s="50"/>
      <c r="H140" s="50"/>
      <c r="I140" s="50"/>
    </row>
    <row r="141" spans="5:9" s="2" customFormat="1" ht="12">
      <c r="E141" s="50"/>
      <c r="F141" s="50"/>
      <c r="G141" s="50"/>
      <c r="H141" s="50"/>
      <c r="I141" s="50"/>
    </row>
    <row r="142" spans="5:9" s="2" customFormat="1" ht="12">
      <c r="E142" s="50"/>
      <c r="F142" s="50"/>
      <c r="G142" s="50"/>
      <c r="H142" s="50"/>
      <c r="I142" s="50"/>
    </row>
    <row r="143" spans="5:9" s="2" customFormat="1" ht="12">
      <c r="E143" s="50"/>
      <c r="F143" s="50"/>
      <c r="G143" s="50"/>
      <c r="H143" s="50"/>
      <c r="I143" s="50"/>
    </row>
    <row r="144" spans="5:9" s="2" customFormat="1" ht="12">
      <c r="E144" s="50"/>
      <c r="F144" s="50"/>
      <c r="G144" s="50"/>
      <c r="H144" s="50"/>
      <c r="I144" s="50"/>
    </row>
    <row r="145" spans="5:9" s="2" customFormat="1" ht="12">
      <c r="E145" s="50"/>
      <c r="F145" s="50"/>
      <c r="G145" s="50"/>
      <c r="H145" s="50"/>
      <c r="I145" s="50"/>
    </row>
    <row r="146" spans="5:9" s="2" customFormat="1" ht="12">
      <c r="E146" s="50"/>
      <c r="F146" s="50"/>
      <c r="G146" s="50"/>
      <c r="H146" s="50"/>
      <c r="I146" s="50"/>
    </row>
    <row r="147" spans="5:9" s="2" customFormat="1" ht="12">
      <c r="E147" s="50"/>
      <c r="F147" s="50"/>
      <c r="G147" s="50"/>
      <c r="H147" s="50"/>
      <c r="I147" s="50"/>
    </row>
    <row r="148" spans="5:9" s="2" customFormat="1" ht="12">
      <c r="E148" s="50"/>
      <c r="F148" s="50"/>
      <c r="G148" s="50"/>
      <c r="H148" s="50"/>
      <c r="I148" s="50"/>
    </row>
    <row r="149" spans="5:9" s="2" customFormat="1" ht="12">
      <c r="E149" s="50"/>
      <c r="F149" s="50"/>
      <c r="G149" s="50"/>
      <c r="H149" s="50"/>
      <c r="I149" s="50"/>
    </row>
    <row r="150" spans="5:9" s="2" customFormat="1" ht="12">
      <c r="E150" s="50"/>
      <c r="F150" s="50"/>
      <c r="G150" s="50"/>
      <c r="H150" s="50"/>
      <c r="I150" s="50"/>
    </row>
    <row r="151" spans="5:9" s="2" customFormat="1" ht="12">
      <c r="E151" s="50"/>
      <c r="F151" s="50"/>
      <c r="G151" s="50"/>
      <c r="H151" s="50"/>
      <c r="I151" s="50"/>
    </row>
    <row r="152" spans="5:9" s="2" customFormat="1" ht="12">
      <c r="E152" s="50"/>
      <c r="F152" s="50"/>
      <c r="G152" s="50"/>
      <c r="H152" s="50"/>
      <c r="I152" s="50"/>
    </row>
    <row r="153" spans="5:9" s="2" customFormat="1" ht="12">
      <c r="E153" s="50"/>
      <c r="F153" s="50"/>
      <c r="G153" s="50"/>
      <c r="H153" s="50"/>
      <c r="I153" s="50"/>
    </row>
    <row r="154" spans="5:9" s="2" customFormat="1" ht="12">
      <c r="E154" s="50"/>
      <c r="F154" s="50"/>
      <c r="G154" s="50"/>
      <c r="H154" s="50"/>
      <c r="I154" s="50"/>
    </row>
    <row r="155" spans="5:9" s="2" customFormat="1" ht="12">
      <c r="E155" s="50"/>
      <c r="F155" s="50"/>
      <c r="G155" s="50"/>
      <c r="H155" s="50"/>
      <c r="I155" s="50"/>
    </row>
    <row r="156" spans="5:9" s="2" customFormat="1" ht="12">
      <c r="E156" s="50"/>
      <c r="F156" s="50"/>
      <c r="G156" s="50"/>
      <c r="H156" s="50"/>
      <c r="I156" s="50"/>
    </row>
    <row r="157" spans="5:9" s="2" customFormat="1" ht="12">
      <c r="E157" s="50"/>
      <c r="F157" s="50"/>
      <c r="G157" s="50"/>
      <c r="H157" s="50"/>
      <c r="I157" s="50"/>
    </row>
    <row r="158" spans="5:9" s="2" customFormat="1" ht="12">
      <c r="E158" s="50"/>
      <c r="F158" s="50"/>
      <c r="G158" s="50"/>
      <c r="H158" s="50"/>
      <c r="I158" s="50"/>
    </row>
    <row r="159" spans="5:9" s="2" customFormat="1" ht="12">
      <c r="E159" s="50"/>
      <c r="F159" s="50"/>
      <c r="G159" s="50"/>
      <c r="H159" s="50"/>
      <c r="I159" s="50"/>
    </row>
    <row r="160" spans="5:9" s="2" customFormat="1" ht="12">
      <c r="E160" s="50"/>
      <c r="F160" s="50"/>
      <c r="G160" s="50"/>
      <c r="H160" s="50"/>
      <c r="I160" s="50"/>
    </row>
    <row r="161" spans="5:9" s="2" customFormat="1" ht="12">
      <c r="E161" s="50"/>
      <c r="F161" s="50"/>
      <c r="G161" s="50"/>
      <c r="H161" s="50"/>
      <c r="I161" s="50"/>
    </row>
    <row r="162" spans="5:9" s="2" customFormat="1" ht="12">
      <c r="E162" s="50"/>
      <c r="F162" s="50"/>
      <c r="G162" s="50"/>
      <c r="H162" s="50"/>
      <c r="I162" s="50"/>
    </row>
    <row r="163" spans="5:9" s="2" customFormat="1" ht="12">
      <c r="E163" s="50"/>
      <c r="F163" s="50"/>
      <c r="G163" s="50"/>
      <c r="H163" s="50"/>
      <c r="I163" s="50"/>
    </row>
    <row r="164" spans="5:9" s="2" customFormat="1" ht="12">
      <c r="E164" s="50"/>
      <c r="F164" s="50"/>
      <c r="G164" s="50"/>
      <c r="H164" s="50"/>
      <c r="I164" s="50"/>
    </row>
    <row r="165" spans="5:9" s="2" customFormat="1" ht="12">
      <c r="E165" s="50"/>
      <c r="F165" s="50"/>
      <c r="G165" s="50"/>
      <c r="H165" s="50"/>
      <c r="I165" s="50"/>
    </row>
    <row r="166" spans="5:9" s="2" customFormat="1" ht="12">
      <c r="E166" s="50"/>
      <c r="F166" s="50"/>
      <c r="G166" s="50"/>
      <c r="H166" s="50"/>
      <c r="I166" s="50"/>
    </row>
    <row r="167" spans="5:9" s="2" customFormat="1" ht="12">
      <c r="E167" s="50"/>
      <c r="F167" s="50"/>
      <c r="G167" s="50"/>
      <c r="H167" s="50"/>
      <c r="I167" s="50"/>
    </row>
    <row r="168" spans="5:9" s="2" customFormat="1" ht="12">
      <c r="E168" s="50"/>
      <c r="F168" s="50"/>
      <c r="G168" s="50"/>
      <c r="H168" s="50"/>
      <c r="I168" s="50"/>
    </row>
    <row r="169" spans="5:9" s="2" customFormat="1" ht="12">
      <c r="E169" s="50"/>
      <c r="F169" s="50"/>
      <c r="G169" s="50"/>
      <c r="H169" s="50"/>
      <c r="I169" s="50"/>
    </row>
    <row r="170" spans="5:9" s="2" customFormat="1" ht="12">
      <c r="E170" s="50"/>
      <c r="F170" s="50"/>
      <c r="G170" s="50"/>
      <c r="H170" s="50"/>
      <c r="I170" s="50"/>
    </row>
    <row r="171" spans="5:9" s="2" customFormat="1" ht="12">
      <c r="E171" s="50"/>
      <c r="F171" s="50"/>
      <c r="G171" s="50"/>
      <c r="H171" s="50"/>
      <c r="I171" s="50"/>
    </row>
    <row r="172" spans="5:9" s="2" customFormat="1" ht="12">
      <c r="E172" s="50"/>
      <c r="F172" s="50"/>
      <c r="G172" s="50"/>
      <c r="H172" s="50"/>
      <c r="I172" s="50"/>
    </row>
    <row r="173" spans="5:9" s="2" customFormat="1" ht="12">
      <c r="E173" s="50"/>
      <c r="F173" s="50"/>
      <c r="G173" s="50"/>
      <c r="H173" s="50"/>
      <c r="I173" s="50"/>
    </row>
    <row r="174" spans="5:9" s="2" customFormat="1" ht="12">
      <c r="E174" s="50"/>
      <c r="F174" s="50"/>
      <c r="G174" s="50"/>
      <c r="H174" s="50"/>
      <c r="I174" s="50"/>
    </row>
    <row r="175" spans="5:9" s="2" customFormat="1" ht="12">
      <c r="E175" s="50"/>
      <c r="F175" s="50"/>
      <c r="G175" s="50"/>
      <c r="H175" s="50"/>
      <c r="I175" s="50"/>
    </row>
    <row r="176" spans="5:9" s="2" customFormat="1" ht="12">
      <c r="E176" s="50"/>
      <c r="F176" s="50"/>
      <c r="G176" s="50"/>
      <c r="H176" s="50"/>
      <c r="I176" s="50"/>
    </row>
    <row r="177" spans="5:9" s="2" customFormat="1" ht="12">
      <c r="E177" s="50"/>
      <c r="F177" s="50"/>
      <c r="G177" s="50"/>
      <c r="H177" s="50"/>
      <c r="I177" s="50"/>
    </row>
    <row r="178" spans="5:9" s="2" customFormat="1" ht="12">
      <c r="E178" s="50"/>
      <c r="F178" s="50"/>
      <c r="G178" s="50"/>
      <c r="H178" s="50"/>
      <c r="I178" s="50"/>
    </row>
    <row r="179" spans="5:9" s="2" customFormat="1" ht="12">
      <c r="E179" s="50"/>
      <c r="F179" s="50"/>
      <c r="G179" s="50"/>
      <c r="H179" s="50"/>
      <c r="I179" s="50"/>
    </row>
    <row r="180" spans="5:9" s="2" customFormat="1" ht="12">
      <c r="E180" s="50"/>
      <c r="F180" s="50"/>
      <c r="G180" s="50"/>
      <c r="H180" s="50"/>
      <c r="I180" s="50"/>
    </row>
    <row r="181" spans="5:9" s="2" customFormat="1" ht="12">
      <c r="E181" s="50"/>
      <c r="F181" s="50"/>
      <c r="G181" s="50"/>
      <c r="H181" s="50"/>
      <c r="I181" s="50"/>
    </row>
    <row r="182" spans="5:9" s="2" customFormat="1" ht="12">
      <c r="E182" s="50"/>
      <c r="F182" s="50"/>
      <c r="G182" s="50"/>
      <c r="H182" s="50"/>
      <c r="I182" s="50"/>
    </row>
    <row r="183" spans="5:9" s="2" customFormat="1" ht="12">
      <c r="E183" s="50"/>
      <c r="F183" s="50"/>
      <c r="G183" s="50"/>
      <c r="H183" s="50"/>
      <c r="I183" s="50"/>
    </row>
    <row r="184" spans="5:9" s="2" customFormat="1" ht="12">
      <c r="E184" s="50"/>
      <c r="F184" s="50"/>
      <c r="G184" s="50"/>
      <c r="H184" s="50"/>
      <c r="I184" s="50"/>
    </row>
    <row r="185" spans="5:9" s="2" customFormat="1" ht="12">
      <c r="E185" s="50"/>
      <c r="F185" s="50"/>
      <c r="G185" s="50"/>
      <c r="H185" s="50"/>
      <c r="I185" s="50"/>
    </row>
    <row r="186" spans="5:9" s="2" customFormat="1" ht="12">
      <c r="E186" s="50"/>
      <c r="F186" s="50"/>
      <c r="G186" s="50"/>
      <c r="H186" s="50"/>
      <c r="I186" s="50"/>
    </row>
    <row r="187" spans="5:9" s="2" customFormat="1" ht="12">
      <c r="E187" s="50"/>
      <c r="F187" s="50"/>
      <c r="G187" s="50"/>
      <c r="H187" s="50"/>
      <c r="I187" s="50"/>
    </row>
    <row r="188" spans="5:9" s="2" customFormat="1" ht="12">
      <c r="E188" s="50"/>
      <c r="F188" s="50"/>
      <c r="G188" s="50"/>
      <c r="H188" s="50"/>
      <c r="I188" s="50"/>
    </row>
    <row r="189" spans="5:9" s="2" customFormat="1" ht="12">
      <c r="E189" s="50"/>
      <c r="F189" s="50"/>
      <c r="G189" s="50"/>
      <c r="H189" s="50"/>
      <c r="I189" s="50"/>
    </row>
    <row r="190" spans="5:9" s="2" customFormat="1" ht="12">
      <c r="E190" s="50"/>
      <c r="F190" s="50"/>
      <c r="G190" s="50"/>
      <c r="H190" s="50"/>
      <c r="I190" s="50"/>
    </row>
    <row r="191" spans="5:9" s="2" customFormat="1" ht="12">
      <c r="E191" s="50"/>
      <c r="F191" s="50"/>
      <c r="G191" s="50"/>
      <c r="H191" s="50"/>
      <c r="I191" s="50"/>
    </row>
    <row r="192" spans="5:9" s="2" customFormat="1" ht="12">
      <c r="E192" s="50"/>
      <c r="F192" s="50"/>
      <c r="G192" s="50"/>
      <c r="H192" s="50"/>
      <c r="I192" s="50"/>
    </row>
    <row r="193" spans="5:9" s="2" customFormat="1" ht="12">
      <c r="E193" s="50"/>
      <c r="F193" s="50"/>
      <c r="G193" s="50"/>
      <c r="H193" s="50"/>
      <c r="I193" s="50"/>
    </row>
    <row r="194" spans="5:9" s="2" customFormat="1" ht="12">
      <c r="E194" s="50"/>
      <c r="F194" s="50"/>
      <c r="G194" s="50"/>
      <c r="H194" s="50"/>
      <c r="I194" s="50"/>
    </row>
    <row r="195" spans="5:9" s="2" customFormat="1" ht="12">
      <c r="E195" s="50"/>
      <c r="F195" s="50"/>
      <c r="G195" s="50"/>
      <c r="H195" s="50"/>
      <c r="I195" s="50"/>
    </row>
    <row r="196" spans="5:9" s="2" customFormat="1" ht="12">
      <c r="E196" s="50"/>
      <c r="F196" s="50"/>
      <c r="G196" s="50"/>
      <c r="H196" s="50"/>
      <c r="I196" s="50"/>
    </row>
    <row r="197" spans="5:9" s="2" customFormat="1" ht="12">
      <c r="E197" s="50"/>
      <c r="F197" s="50"/>
      <c r="G197" s="50"/>
      <c r="H197" s="50"/>
      <c r="I197" s="50"/>
    </row>
    <row r="198" spans="5:9" s="2" customFormat="1" ht="12">
      <c r="E198" s="50"/>
      <c r="F198" s="50"/>
      <c r="G198" s="50"/>
      <c r="H198" s="50"/>
      <c r="I198" s="50"/>
    </row>
    <row r="199" spans="5:9" s="2" customFormat="1" ht="12">
      <c r="E199" s="50"/>
      <c r="F199" s="50"/>
      <c r="G199" s="50"/>
      <c r="H199" s="50"/>
      <c r="I199" s="50"/>
    </row>
    <row r="200" spans="5:9" s="2" customFormat="1" ht="12">
      <c r="E200" s="50"/>
      <c r="F200" s="50"/>
      <c r="G200" s="50"/>
      <c r="H200" s="50"/>
      <c r="I200" s="50"/>
    </row>
    <row r="201" spans="5:9" s="2" customFormat="1" ht="12">
      <c r="E201" s="50"/>
      <c r="F201" s="50"/>
      <c r="G201" s="50"/>
      <c r="H201" s="50"/>
      <c r="I201" s="50"/>
    </row>
    <row r="202" spans="5:9" s="2" customFormat="1" ht="12">
      <c r="E202" s="50"/>
      <c r="F202" s="50"/>
      <c r="G202" s="50"/>
      <c r="H202" s="50"/>
      <c r="I202" s="50"/>
    </row>
    <row r="203" spans="5:9" s="2" customFormat="1" ht="12">
      <c r="E203" s="50"/>
      <c r="F203" s="50"/>
      <c r="G203" s="50"/>
      <c r="H203" s="50"/>
      <c r="I203" s="50"/>
    </row>
    <row r="204" spans="5:9" s="2" customFormat="1" ht="12">
      <c r="E204" s="50"/>
      <c r="F204" s="50"/>
      <c r="G204" s="50"/>
      <c r="H204" s="50"/>
      <c r="I204" s="50"/>
    </row>
    <row r="205" spans="5:9" s="2" customFormat="1" ht="12">
      <c r="E205" s="50"/>
      <c r="F205" s="50"/>
      <c r="G205" s="50"/>
      <c r="H205" s="50"/>
      <c r="I205" s="50"/>
    </row>
    <row r="206" spans="5:9" s="2" customFormat="1" ht="12">
      <c r="E206" s="50"/>
      <c r="F206" s="50"/>
      <c r="G206" s="50"/>
      <c r="H206" s="50"/>
      <c r="I206" s="50"/>
    </row>
    <row r="207" spans="5:9" s="2" customFormat="1" ht="12">
      <c r="E207" s="50"/>
      <c r="F207" s="50"/>
      <c r="G207" s="50"/>
      <c r="H207" s="50"/>
      <c r="I207" s="50"/>
    </row>
    <row r="208" spans="5:9" s="2" customFormat="1" ht="12">
      <c r="E208" s="50"/>
      <c r="F208" s="50"/>
      <c r="G208" s="50"/>
      <c r="H208" s="50"/>
      <c r="I208" s="50"/>
    </row>
    <row r="209" spans="5:9" s="2" customFormat="1" ht="12">
      <c r="E209" s="50"/>
      <c r="F209" s="50"/>
      <c r="G209" s="50"/>
      <c r="H209" s="50"/>
      <c r="I209" s="50"/>
    </row>
    <row r="210" spans="5:9" s="2" customFormat="1" ht="12">
      <c r="E210" s="50"/>
      <c r="F210" s="50"/>
      <c r="G210" s="50"/>
      <c r="H210" s="50"/>
      <c r="I210" s="50"/>
    </row>
    <row r="211" spans="5:9" s="2" customFormat="1" ht="12">
      <c r="E211" s="50"/>
      <c r="F211" s="50"/>
      <c r="G211" s="50"/>
      <c r="H211" s="50"/>
      <c r="I211" s="50"/>
    </row>
    <row r="212" spans="5:9" s="2" customFormat="1" ht="12">
      <c r="E212" s="50"/>
      <c r="F212" s="50"/>
      <c r="G212" s="50"/>
      <c r="H212" s="50"/>
      <c r="I212" s="50"/>
    </row>
    <row r="213" spans="5:9" s="2" customFormat="1" ht="12">
      <c r="E213" s="50"/>
      <c r="F213" s="50"/>
      <c r="G213" s="50"/>
      <c r="H213" s="50"/>
      <c r="I213" s="50"/>
    </row>
    <row r="214" spans="5:9" s="2" customFormat="1" ht="12">
      <c r="E214" s="50"/>
      <c r="F214" s="50"/>
      <c r="G214" s="50"/>
      <c r="H214" s="50"/>
      <c r="I214" s="50"/>
    </row>
    <row r="215" spans="5:9" s="2" customFormat="1" ht="12">
      <c r="E215" s="50"/>
      <c r="F215" s="50"/>
      <c r="G215" s="50"/>
      <c r="H215" s="50"/>
      <c r="I215" s="50"/>
    </row>
    <row r="216" spans="5:9" s="2" customFormat="1" ht="12">
      <c r="E216" s="50"/>
      <c r="F216" s="50"/>
      <c r="G216" s="50"/>
      <c r="H216" s="50"/>
      <c r="I216" s="50"/>
    </row>
    <row r="217" spans="5:9" s="2" customFormat="1" ht="12">
      <c r="E217" s="50"/>
      <c r="F217" s="50"/>
      <c r="G217" s="50"/>
      <c r="H217" s="50"/>
      <c r="I217" s="50"/>
    </row>
    <row r="218" spans="5:9" s="2" customFormat="1" ht="12">
      <c r="E218" s="50"/>
      <c r="F218" s="50"/>
      <c r="G218" s="50"/>
      <c r="H218" s="50"/>
      <c r="I218" s="50"/>
    </row>
    <row r="219" spans="5:9" s="2" customFormat="1" ht="12">
      <c r="E219" s="50"/>
      <c r="F219" s="50"/>
      <c r="G219" s="50"/>
      <c r="H219" s="50"/>
      <c r="I219" s="50"/>
    </row>
    <row r="220" spans="5:9" s="2" customFormat="1" ht="12">
      <c r="E220" s="50"/>
      <c r="F220" s="50"/>
      <c r="G220" s="50"/>
      <c r="H220" s="50"/>
      <c r="I220" s="50"/>
    </row>
    <row r="221" spans="5:9" s="2" customFormat="1" ht="12">
      <c r="E221" s="50"/>
      <c r="F221" s="50"/>
      <c r="G221" s="50"/>
      <c r="H221" s="50"/>
      <c r="I221" s="50"/>
    </row>
    <row r="222" spans="5:9" s="2" customFormat="1" ht="12">
      <c r="E222" s="50"/>
      <c r="F222" s="50"/>
      <c r="G222" s="50"/>
      <c r="H222" s="50"/>
      <c r="I222" s="50"/>
    </row>
    <row r="223" spans="5:9" s="2" customFormat="1" ht="12">
      <c r="E223" s="50"/>
      <c r="F223" s="50"/>
      <c r="G223" s="50"/>
      <c r="H223" s="50"/>
      <c r="I223" s="50"/>
    </row>
    <row r="224" spans="5:9" s="2" customFormat="1" ht="12">
      <c r="E224" s="50"/>
      <c r="F224" s="50"/>
      <c r="G224" s="50"/>
      <c r="H224" s="50"/>
      <c r="I224" s="50"/>
    </row>
    <row r="225" spans="5:9" s="2" customFormat="1" ht="12">
      <c r="E225" s="50"/>
      <c r="F225" s="50"/>
      <c r="G225" s="50"/>
      <c r="H225" s="50"/>
      <c r="I225" s="50"/>
    </row>
    <row r="226" spans="5:9" s="2" customFormat="1" ht="12">
      <c r="E226" s="50"/>
      <c r="F226" s="50"/>
      <c r="G226" s="50"/>
      <c r="H226" s="50"/>
      <c r="I226" s="50"/>
    </row>
    <row r="227" spans="5:9" s="2" customFormat="1" ht="12">
      <c r="E227" s="50"/>
      <c r="F227" s="50"/>
      <c r="G227" s="50"/>
      <c r="H227" s="50"/>
      <c r="I227" s="50"/>
    </row>
    <row r="228" spans="5:9" s="2" customFormat="1" ht="12">
      <c r="E228" s="50"/>
      <c r="F228" s="50"/>
      <c r="G228" s="50"/>
      <c r="H228" s="50"/>
      <c r="I228" s="50"/>
    </row>
    <row r="229" spans="5:9" s="2" customFormat="1" ht="12">
      <c r="E229" s="50"/>
      <c r="F229" s="50"/>
      <c r="G229" s="50"/>
      <c r="H229" s="50"/>
      <c r="I229" s="50"/>
    </row>
    <row r="230" spans="5:9" s="2" customFormat="1" ht="12">
      <c r="E230" s="50"/>
      <c r="F230" s="50"/>
      <c r="G230" s="50"/>
      <c r="H230" s="50"/>
      <c r="I230" s="50"/>
    </row>
    <row r="231" spans="5:9" s="2" customFormat="1" ht="12">
      <c r="E231" s="50"/>
      <c r="F231" s="50"/>
      <c r="G231" s="50"/>
      <c r="H231" s="50"/>
      <c r="I231" s="50"/>
    </row>
    <row r="232" spans="5:9" s="2" customFormat="1" ht="12">
      <c r="E232" s="50"/>
      <c r="F232" s="50"/>
      <c r="G232" s="50"/>
      <c r="H232" s="50"/>
      <c r="I232" s="50"/>
    </row>
    <row r="233" spans="5:9" s="2" customFormat="1" ht="12">
      <c r="E233" s="50"/>
      <c r="F233" s="50"/>
      <c r="G233" s="50"/>
      <c r="H233" s="50"/>
      <c r="I233" s="50"/>
    </row>
    <row r="234" spans="5:9" s="2" customFormat="1" ht="12">
      <c r="E234" s="50"/>
      <c r="F234" s="50"/>
      <c r="G234" s="50"/>
      <c r="H234" s="50"/>
      <c r="I234" s="50"/>
    </row>
    <row r="235" spans="5:9" s="2" customFormat="1" ht="12">
      <c r="E235" s="50"/>
      <c r="F235" s="50"/>
      <c r="G235" s="50"/>
      <c r="H235" s="50"/>
      <c r="I235" s="50"/>
    </row>
    <row r="236" spans="5:9" s="2" customFormat="1" ht="12">
      <c r="E236" s="50"/>
      <c r="F236" s="50"/>
      <c r="G236" s="50"/>
      <c r="H236" s="50"/>
      <c r="I236" s="50"/>
    </row>
    <row r="237" spans="5:9" s="2" customFormat="1" ht="12">
      <c r="E237" s="50"/>
      <c r="F237" s="50"/>
      <c r="G237" s="50"/>
      <c r="H237" s="50"/>
      <c r="I237" s="50"/>
    </row>
    <row r="238" spans="5:9" s="2" customFormat="1" ht="12">
      <c r="E238" s="50"/>
      <c r="F238" s="50"/>
      <c r="G238" s="50"/>
      <c r="H238" s="50"/>
      <c r="I238" s="50"/>
    </row>
    <row r="239" spans="5:9" s="2" customFormat="1" ht="12">
      <c r="E239" s="50"/>
      <c r="F239" s="50"/>
      <c r="G239" s="50"/>
      <c r="H239" s="50"/>
      <c r="I239" s="50"/>
    </row>
    <row r="240" spans="5:9" s="2" customFormat="1" ht="12">
      <c r="E240" s="50"/>
      <c r="F240" s="50"/>
      <c r="G240" s="50"/>
      <c r="H240" s="50"/>
      <c r="I240" s="50"/>
    </row>
    <row r="241" spans="5:9" s="2" customFormat="1" ht="12">
      <c r="E241" s="50"/>
      <c r="F241" s="50"/>
      <c r="G241" s="50"/>
      <c r="H241" s="50"/>
      <c r="I241" s="50"/>
    </row>
    <row r="242" spans="5:9" s="2" customFormat="1" ht="12">
      <c r="E242" s="50"/>
      <c r="F242" s="50"/>
      <c r="G242" s="50"/>
      <c r="H242" s="50"/>
      <c r="I242" s="50"/>
    </row>
    <row r="243" spans="5:9" s="2" customFormat="1" ht="12">
      <c r="E243" s="50"/>
      <c r="F243" s="50"/>
      <c r="G243" s="50"/>
      <c r="H243" s="50"/>
      <c r="I243" s="50"/>
    </row>
    <row r="244" spans="5:9" s="2" customFormat="1" ht="12">
      <c r="E244" s="50"/>
      <c r="F244" s="50"/>
      <c r="G244" s="50"/>
      <c r="H244" s="50"/>
      <c r="I244" s="50"/>
    </row>
    <row r="245" spans="5:9" s="2" customFormat="1" ht="12">
      <c r="E245" s="50"/>
      <c r="F245" s="50"/>
      <c r="G245" s="50"/>
      <c r="H245" s="50"/>
      <c r="I245" s="50"/>
    </row>
    <row r="246" spans="5:9" s="2" customFormat="1" ht="12">
      <c r="E246" s="50"/>
      <c r="F246" s="50"/>
      <c r="G246" s="50"/>
      <c r="H246" s="50"/>
      <c r="I246" s="50"/>
    </row>
    <row r="247" spans="5:9" s="2" customFormat="1" ht="12">
      <c r="E247" s="50"/>
      <c r="F247" s="50"/>
      <c r="G247" s="50"/>
      <c r="H247" s="50"/>
      <c r="I247" s="50"/>
    </row>
    <row r="248" spans="5:9" s="2" customFormat="1" ht="12">
      <c r="E248" s="50"/>
      <c r="F248" s="50"/>
      <c r="G248" s="50"/>
      <c r="H248" s="50"/>
      <c r="I248" s="50"/>
    </row>
    <row r="249" spans="5:9" s="2" customFormat="1" ht="12">
      <c r="E249" s="50"/>
      <c r="F249" s="50"/>
      <c r="G249" s="50"/>
      <c r="H249" s="50"/>
      <c r="I249" s="50"/>
    </row>
    <row r="250" spans="5:9" s="2" customFormat="1" ht="12">
      <c r="E250" s="50"/>
      <c r="F250" s="50"/>
      <c r="G250" s="50"/>
      <c r="H250" s="50"/>
      <c r="I250" s="50"/>
    </row>
    <row r="251" spans="5:9" s="2" customFormat="1" ht="12">
      <c r="E251" s="50"/>
      <c r="F251" s="50"/>
      <c r="G251" s="50"/>
      <c r="H251" s="50"/>
      <c r="I251" s="50"/>
    </row>
    <row r="252" spans="5:9" s="2" customFormat="1" ht="12">
      <c r="E252" s="50"/>
      <c r="F252" s="50"/>
      <c r="G252" s="50"/>
      <c r="H252" s="50"/>
      <c r="I252" s="50"/>
    </row>
    <row r="253" spans="5:9" s="2" customFormat="1" ht="12">
      <c r="E253" s="50"/>
      <c r="F253" s="50"/>
      <c r="G253" s="50"/>
      <c r="H253" s="50"/>
      <c r="I253" s="50"/>
    </row>
    <row r="254" spans="5:9" s="2" customFormat="1" ht="12">
      <c r="E254" s="50"/>
      <c r="F254" s="50"/>
      <c r="G254" s="50"/>
      <c r="H254" s="50"/>
      <c r="I254" s="50"/>
    </row>
    <row r="255" spans="5:9" s="2" customFormat="1" ht="12">
      <c r="E255" s="50"/>
      <c r="F255" s="50"/>
      <c r="G255" s="50"/>
      <c r="H255" s="50"/>
      <c r="I255" s="50"/>
    </row>
    <row r="256" spans="5:9" s="2" customFormat="1" ht="12">
      <c r="E256" s="50"/>
      <c r="F256" s="50"/>
      <c r="G256" s="50"/>
      <c r="H256" s="50"/>
      <c r="I256" s="50"/>
    </row>
    <row r="257" spans="5:9" s="2" customFormat="1" ht="12">
      <c r="E257" s="50"/>
      <c r="F257" s="50"/>
      <c r="G257" s="50"/>
      <c r="H257" s="50"/>
      <c r="I257" s="50"/>
    </row>
    <row r="258" spans="5:9" s="2" customFormat="1" ht="12">
      <c r="E258" s="50"/>
      <c r="F258" s="50"/>
      <c r="G258" s="50"/>
      <c r="H258" s="50"/>
      <c r="I258" s="50"/>
    </row>
    <row r="259" spans="5:9" s="2" customFormat="1" ht="12">
      <c r="E259" s="50"/>
      <c r="F259" s="50"/>
      <c r="G259" s="50"/>
      <c r="H259" s="50"/>
      <c r="I259" s="50"/>
    </row>
    <row r="260" spans="5:9" s="2" customFormat="1" ht="12">
      <c r="E260" s="50"/>
      <c r="F260" s="50"/>
      <c r="G260" s="50"/>
      <c r="H260" s="50"/>
      <c r="I260" s="50"/>
    </row>
    <row r="261" spans="5:9" s="2" customFormat="1" ht="12">
      <c r="E261" s="50"/>
      <c r="F261" s="50"/>
      <c r="G261" s="50"/>
      <c r="H261" s="50"/>
      <c r="I261" s="50"/>
    </row>
    <row r="262" spans="5:9" s="2" customFormat="1" ht="12">
      <c r="E262" s="50"/>
      <c r="F262" s="50"/>
      <c r="G262" s="50"/>
      <c r="H262" s="50"/>
      <c r="I262" s="50"/>
    </row>
    <row r="263" spans="5:9" s="2" customFormat="1" ht="12">
      <c r="E263" s="50"/>
      <c r="F263" s="50"/>
      <c r="G263" s="50"/>
      <c r="H263" s="50"/>
      <c r="I263" s="50"/>
    </row>
    <row r="264" spans="5:9" s="2" customFormat="1" ht="12">
      <c r="E264" s="50"/>
      <c r="F264" s="50"/>
      <c r="G264" s="50"/>
      <c r="H264" s="50"/>
      <c r="I264" s="50"/>
    </row>
    <row r="265" spans="5:9" s="2" customFormat="1" ht="12">
      <c r="E265" s="50"/>
      <c r="F265" s="50"/>
      <c r="G265" s="50"/>
      <c r="H265" s="50"/>
      <c r="I265" s="50"/>
    </row>
    <row r="266" spans="5:9" s="2" customFormat="1" ht="12">
      <c r="E266" s="50"/>
      <c r="F266" s="50"/>
      <c r="G266" s="50"/>
      <c r="H266" s="50"/>
      <c r="I266" s="50"/>
    </row>
    <row r="267" spans="5:9" s="2" customFormat="1" ht="12">
      <c r="E267" s="50"/>
      <c r="F267" s="50"/>
      <c r="G267" s="50"/>
      <c r="H267" s="50"/>
      <c r="I267" s="50"/>
    </row>
    <row r="268" spans="5:9" s="2" customFormat="1" ht="12">
      <c r="E268" s="50"/>
      <c r="F268" s="50"/>
      <c r="G268" s="50"/>
      <c r="H268" s="50"/>
      <c r="I268" s="50"/>
    </row>
    <row r="269" spans="5:9" s="2" customFormat="1" ht="12">
      <c r="E269" s="50"/>
      <c r="F269" s="50"/>
      <c r="G269" s="50"/>
      <c r="H269" s="50"/>
      <c r="I269" s="50"/>
    </row>
    <row r="270" spans="5:9" s="2" customFormat="1" ht="12">
      <c r="E270" s="50"/>
      <c r="F270" s="50"/>
      <c r="G270" s="50"/>
      <c r="H270" s="50"/>
      <c r="I270" s="50"/>
    </row>
    <row r="271" spans="5:9" s="2" customFormat="1" ht="12">
      <c r="E271" s="50"/>
      <c r="F271" s="50"/>
      <c r="G271" s="50"/>
      <c r="H271" s="50"/>
      <c r="I271" s="50"/>
    </row>
    <row r="272" spans="5:9" s="2" customFormat="1" ht="12">
      <c r="E272" s="50"/>
      <c r="F272" s="50"/>
      <c r="G272" s="50"/>
      <c r="H272" s="50"/>
      <c r="I272" s="50"/>
    </row>
    <row r="273" spans="5:9" s="2" customFormat="1" ht="12">
      <c r="E273" s="50"/>
      <c r="F273" s="50"/>
      <c r="G273" s="50"/>
      <c r="H273" s="50"/>
      <c r="I273" s="50"/>
    </row>
    <row r="274" spans="5:9" s="2" customFormat="1" ht="12">
      <c r="E274" s="50"/>
      <c r="F274" s="50"/>
      <c r="G274" s="50"/>
      <c r="H274" s="50"/>
      <c r="I274" s="50"/>
    </row>
    <row r="275" spans="5:9" s="2" customFormat="1" ht="12">
      <c r="E275" s="50"/>
      <c r="F275" s="50"/>
      <c r="G275" s="50"/>
      <c r="H275" s="50"/>
      <c r="I275" s="50"/>
    </row>
    <row r="276" spans="5:9" s="2" customFormat="1" ht="12">
      <c r="E276" s="50"/>
      <c r="F276" s="50"/>
      <c r="G276" s="50"/>
      <c r="H276" s="50"/>
      <c r="I276" s="50"/>
    </row>
    <row r="277" spans="5:9" s="2" customFormat="1" ht="12">
      <c r="E277" s="50"/>
      <c r="F277" s="50"/>
      <c r="G277" s="50"/>
      <c r="H277" s="50"/>
      <c r="I277" s="50"/>
    </row>
    <row r="278" spans="5:9" s="2" customFormat="1" ht="12">
      <c r="E278" s="50"/>
      <c r="F278" s="50"/>
      <c r="G278" s="50"/>
      <c r="H278" s="50"/>
      <c r="I278" s="50"/>
    </row>
    <row r="279" spans="5:9" s="2" customFormat="1" ht="12">
      <c r="E279" s="50"/>
      <c r="F279" s="50"/>
      <c r="G279" s="50"/>
      <c r="H279" s="50"/>
      <c r="I279" s="50"/>
    </row>
    <row r="280" spans="5:9" s="2" customFormat="1" ht="12">
      <c r="E280" s="50"/>
      <c r="F280" s="50"/>
      <c r="G280" s="50"/>
      <c r="H280" s="50"/>
      <c r="I280" s="50"/>
    </row>
    <row r="281" spans="5:9" s="2" customFormat="1" ht="12">
      <c r="E281" s="50"/>
      <c r="F281" s="50"/>
      <c r="G281" s="50"/>
      <c r="H281" s="50"/>
      <c r="I281" s="50"/>
    </row>
    <row r="282" spans="5:9" s="2" customFormat="1" ht="12">
      <c r="E282" s="50"/>
      <c r="F282" s="50"/>
      <c r="G282" s="50"/>
      <c r="H282" s="50"/>
      <c r="I282" s="50"/>
    </row>
    <row r="283" spans="5:9" s="2" customFormat="1" ht="12">
      <c r="E283" s="50"/>
      <c r="F283" s="50"/>
      <c r="G283" s="50"/>
      <c r="H283" s="50"/>
      <c r="I283" s="50"/>
    </row>
    <row r="284" spans="5:9" s="2" customFormat="1" ht="12">
      <c r="E284" s="50"/>
      <c r="F284" s="50"/>
      <c r="G284" s="50"/>
      <c r="H284" s="50"/>
      <c r="I284" s="50"/>
    </row>
    <row r="285" spans="5:9" s="2" customFormat="1" ht="12">
      <c r="E285" s="50"/>
      <c r="F285" s="50"/>
      <c r="G285" s="50"/>
      <c r="H285" s="50"/>
      <c r="I285" s="50"/>
    </row>
    <row r="286" spans="5:9" s="2" customFormat="1" ht="12">
      <c r="E286" s="50"/>
      <c r="F286" s="50"/>
      <c r="G286" s="50"/>
      <c r="H286" s="50"/>
      <c r="I286" s="50"/>
    </row>
    <row r="287" spans="5:9" s="2" customFormat="1" ht="12">
      <c r="E287" s="50"/>
      <c r="F287" s="50"/>
      <c r="G287" s="50"/>
      <c r="H287" s="50"/>
      <c r="I287" s="50"/>
    </row>
    <row r="288" spans="5:9" s="2" customFormat="1" ht="12">
      <c r="E288" s="50"/>
      <c r="F288" s="50"/>
      <c r="G288" s="50"/>
      <c r="H288" s="50"/>
      <c r="I288" s="50"/>
    </row>
    <row r="289" spans="5:9" s="2" customFormat="1" ht="12">
      <c r="E289" s="50"/>
      <c r="F289" s="50"/>
      <c r="G289" s="50"/>
      <c r="H289" s="50"/>
      <c r="I289" s="50"/>
    </row>
    <row r="290" spans="5:9" s="2" customFormat="1" ht="12">
      <c r="E290" s="50"/>
      <c r="F290" s="50"/>
      <c r="G290" s="50"/>
      <c r="H290" s="50"/>
      <c r="I290" s="50"/>
    </row>
    <row r="291" spans="5:9" s="2" customFormat="1" ht="12">
      <c r="E291" s="50"/>
      <c r="F291" s="50"/>
      <c r="G291" s="50"/>
      <c r="H291" s="50"/>
      <c r="I291" s="50"/>
    </row>
    <row r="292" spans="5:9" s="2" customFormat="1" ht="12">
      <c r="E292" s="50"/>
      <c r="F292" s="50"/>
      <c r="G292" s="50"/>
      <c r="H292" s="50"/>
      <c r="I292" s="50"/>
    </row>
    <row r="293" spans="5:9" s="2" customFormat="1" ht="12">
      <c r="E293" s="50"/>
      <c r="F293" s="50"/>
      <c r="G293" s="50"/>
      <c r="H293" s="50"/>
      <c r="I293" s="50"/>
    </row>
    <row r="294" spans="5:9" s="2" customFormat="1" ht="12">
      <c r="E294" s="50"/>
      <c r="F294" s="50"/>
      <c r="G294" s="50"/>
      <c r="H294" s="50"/>
      <c r="I294" s="50"/>
    </row>
    <row r="295" spans="5:9" s="2" customFormat="1" ht="12">
      <c r="E295" s="50"/>
      <c r="F295" s="50"/>
      <c r="G295" s="50"/>
      <c r="H295" s="50"/>
      <c r="I295" s="50"/>
    </row>
    <row r="296" spans="5:9" s="2" customFormat="1" ht="12">
      <c r="E296" s="50"/>
      <c r="F296" s="50"/>
      <c r="G296" s="50"/>
      <c r="H296" s="50"/>
      <c r="I296" s="50"/>
    </row>
    <row r="297" spans="5:9" s="2" customFormat="1" ht="12">
      <c r="E297" s="50"/>
      <c r="F297" s="50"/>
      <c r="G297" s="50"/>
      <c r="H297" s="50"/>
      <c r="I297" s="50"/>
    </row>
    <row r="298" spans="5:9" s="2" customFormat="1" ht="12">
      <c r="E298" s="50"/>
      <c r="F298" s="50"/>
      <c r="G298" s="50"/>
      <c r="H298" s="50"/>
      <c r="I298" s="50"/>
    </row>
    <row r="299" spans="5:9" s="2" customFormat="1" ht="12">
      <c r="E299" s="50"/>
      <c r="F299" s="50"/>
      <c r="G299" s="50"/>
      <c r="H299" s="50"/>
      <c r="I299" s="50"/>
    </row>
    <row r="300" spans="5:9" s="2" customFormat="1" ht="12">
      <c r="E300" s="50"/>
      <c r="F300" s="50"/>
      <c r="G300" s="50"/>
      <c r="H300" s="50"/>
      <c r="I300" s="50"/>
    </row>
    <row r="301" spans="5:9" s="2" customFormat="1" ht="12">
      <c r="E301" s="50"/>
      <c r="F301" s="50"/>
      <c r="G301" s="50"/>
      <c r="H301" s="50"/>
      <c r="I301" s="50"/>
    </row>
    <row r="302" spans="5:9" s="2" customFormat="1" ht="12">
      <c r="E302" s="50"/>
      <c r="F302" s="50"/>
      <c r="G302" s="50"/>
      <c r="H302" s="50"/>
      <c r="I302" s="50"/>
    </row>
    <row r="303" spans="5:9" s="2" customFormat="1" ht="12">
      <c r="E303" s="50"/>
      <c r="F303" s="50"/>
      <c r="G303" s="50"/>
      <c r="H303" s="50"/>
      <c r="I303" s="50"/>
    </row>
    <row r="304" spans="5:9" s="2" customFormat="1" ht="12">
      <c r="E304" s="50"/>
      <c r="F304" s="50"/>
      <c r="G304" s="50"/>
      <c r="H304" s="50"/>
      <c r="I304" s="50"/>
    </row>
    <row r="305" spans="5:9" s="2" customFormat="1" ht="12">
      <c r="E305" s="50"/>
      <c r="F305" s="50"/>
      <c r="G305" s="50"/>
      <c r="H305" s="50"/>
      <c r="I305" s="50"/>
    </row>
    <row r="306" spans="5:9" s="2" customFormat="1" ht="12">
      <c r="E306" s="50"/>
      <c r="F306" s="50"/>
      <c r="G306" s="50"/>
      <c r="H306" s="50"/>
      <c r="I306" s="50"/>
    </row>
    <row r="307" spans="5:9" s="2" customFormat="1" ht="12">
      <c r="E307" s="50"/>
      <c r="F307" s="50"/>
      <c r="G307" s="50"/>
      <c r="H307" s="50"/>
      <c r="I307" s="50"/>
    </row>
    <row r="308" spans="5:9" s="2" customFormat="1" ht="12">
      <c r="E308" s="50"/>
      <c r="F308" s="50"/>
      <c r="G308" s="50"/>
      <c r="H308" s="50"/>
      <c r="I308" s="50"/>
    </row>
    <row r="309" spans="5:9" s="2" customFormat="1" ht="12">
      <c r="E309" s="50"/>
      <c r="F309" s="50"/>
      <c r="G309" s="50"/>
      <c r="H309" s="50"/>
      <c r="I309" s="50"/>
    </row>
    <row r="310" spans="5:9" s="2" customFormat="1" ht="12">
      <c r="E310" s="50"/>
      <c r="F310" s="50"/>
      <c r="G310" s="50"/>
      <c r="H310" s="50"/>
      <c r="I310" s="50"/>
    </row>
    <row r="311" spans="5:9" s="2" customFormat="1" ht="12">
      <c r="E311" s="50"/>
      <c r="F311" s="50"/>
      <c r="G311" s="50"/>
      <c r="H311" s="50"/>
      <c r="I311" s="50"/>
    </row>
    <row r="312" spans="5:9" s="2" customFormat="1" ht="12">
      <c r="E312" s="50"/>
      <c r="F312" s="50"/>
      <c r="G312" s="50"/>
      <c r="H312" s="50"/>
      <c r="I312" s="50"/>
    </row>
    <row r="313" spans="5:9" s="2" customFormat="1" ht="12">
      <c r="E313" s="50"/>
      <c r="F313" s="50"/>
      <c r="G313" s="50"/>
      <c r="H313" s="50"/>
      <c r="I313" s="50"/>
    </row>
    <row r="314" spans="5:9" s="2" customFormat="1" ht="12">
      <c r="E314" s="50"/>
      <c r="F314" s="50"/>
      <c r="G314" s="50"/>
      <c r="H314" s="50"/>
      <c r="I314" s="50"/>
    </row>
    <row r="315" spans="5:9" s="2" customFormat="1" ht="12">
      <c r="E315" s="50"/>
      <c r="F315" s="50"/>
      <c r="G315" s="50"/>
      <c r="H315" s="50"/>
      <c r="I315" s="50"/>
    </row>
    <row r="316" spans="5:9" s="2" customFormat="1" ht="12">
      <c r="E316" s="50"/>
      <c r="F316" s="50"/>
      <c r="G316" s="50"/>
      <c r="H316" s="50"/>
      <c r="I316" s="50"/>
    </row>
    <row r="317" spans="5:9" s="2" customFormat="1" ht="12">
      <c r="E317" s="50"/>
      <c r="F317" s="50"/>
      <c r="G317" s="50"/>
      <c r="H317" s="50"/>
      <c r="I317" s="50"/>
    </row>
    <row r="318" spans="5:9" s="2" customFormat="1" ht="12">
      <c r="E318" s="50"/>
      <c r="F318" s="50"/>
      <c r="G318" s="50"/>
      <c r="H318" s="50"/>
      <c r="I318" s="50"/>
    </row>
    <row r="319" spans="5:9" s="2" customFormat="1" ht="12">
      <c r="E319" s="50"/>
      <c r="F319" s="50"/>
      <c r="G319" s="50"/>
      <c r="H319" s="50"/>
      <c r="I319" s="50"/>
    </row>
    <row r="320" spans="5:9" s="2" customFormat="1" ht="12">
      <c r="E320" s="50"/>
      <c r="F320" s="50"/>
      <c r="G320" s="50"/>
      <c r="H320" s="50"/>
      <c r="I320" s="50"/>
    </row>
    <row r="321" spans="5:9" s="2" customFormat="1" ht="12">
      <c r="E321" s="50"/>
      <c r="F321" s="50"/>
      <c r="G321" s="50"/>
      <c r="H321" s="50"/>
      <c r="I321" s="50"/>
    </row>
    <row r="322" spans="5:9" s="2" customFormat="1" ht="12">
      <c r="E322" s="50"/>
      <c r="F322" s="50"/>
      <c r="G322" s="50"/>
      <c r="H322" s="50"/>
      <c r="I322" s="50"/>
    </row>
    <row r="323" spans="5:9" s="2" customFormat="1" ht="12">
      <c r="E323" s="50"/>
      <c r="F323" s="50"/>
      <c r="G323" s="50"/>
      <c r="H323" s="50"/>
      <c r="I323" s="50"/>
    </row>
    <row r="324" spans="5:9" s="2" customFormat="1" ht="12">
      <c r="E324" s="50"/>
      <c r="F324" s="50"/>
      <c r="G324" s="50"/>
      <c r="H324" s="50"/>
      <c r="I324" s="50"/>
    </row>
    <row r="325" spans="5:9" s="2" customFormat="1" ht="12">
      <c r="E325" s="50"/>
      <c r="F325" s="50"/>
      <c r="G325" s="50"/>
      <c r="H325" s="50"/>
      <c r="I325" s="50"/>
    </row>
    <row r="326" spans="5:9" s="2" customFormat="1" ht="12">
      <c r="E326" s="50"/>
      <c r="F326" s="50"/>
      <c r="G326" s="50"/>
      <c r="H326" s="50"/>
      <c r="I326" s="50"/>
    </row>
    <row r="327" spans="5:9" s="2" customFormat="1" ht="12">
      <c r="E327" s="50"/>
      <c r="F327" s="50"/>
      <c r="G327" s="50"/>
      <c r="H327" s="50"/>
      <c r="I327" s="50"/>
    </row>
    <row r="328" spans="5:9" s="2" customFormat="1" ht="12">
      <c r="E328" s="50"/>
      <c r="F328" s="50"/>
      <c r="G328" s="50"/>
      <c r="H328" s="50"/>
      <c r="I328" s="50"/>
    </row>
    <row r="329" spans="5:9" s="2" customFormat="1" ht="12">
      <c r="E329" s="50"/>
      <c r="F329" s="50"/>
      <c r="G329" s="50"/>
      <c r="H329" s="50"/>
      <c r="I329" s="50"/>
    </row>
    <row r="330" spans="5:9" s="2" customFormat="1" ht="12">
      <c r="E330" s="50"/>
      <c r="F330" s="50"/>
      <c r="G330" s="50"/>
      <c r="H330" s="50"/>
      <c r="I330" s="50"/>
    </row>
    <row r="331" spans="5:9" s="2" customFormat="1" ht="12">
      <c r="E331" s="50"/>
      <c r="F331" s="50"/>
      <c r="G331" s="50"/>
      <c r="H331" s="50"/>
      <c r="I331" s="50"/>
    </row>
    <row r="332" spans="5:9" s="2" customFormat="1" ht="12">
      <c r="E332" s="50"/>
      <c r="F332" s="50"/>
      <c r="G332" s="50"/>
      <c r="H332" s="50"/>
      <c r="I332" s="50"/>
    </row>
    <row r="333" spans="5:9" s="2" customFormat="1" ht="12">
      <c r="E333" s="50"/>
      <c r="F333" s="50"/>
      <c r="G333" s="50"/>
      <c r="H333" s="50"/>
      <c r="I333" s="50"/>
    </row>
    <row r="334" spans="5:9" s="2" customFormat="1" ht="12">
      <c r="E334" s="50"/>
      <c r="F334" s="50"/>
      <c r="G334" s="50"/>
      <c r="H334" s="50"/>
      <c r="I334" s="50"/>
    </row>
    <row r="335" spans="5:9" s="2" customFormat="1" ht="12">
      <c r="E335" s="50"/>
      <c r="F335" s="50"/>
      <c r="G335" s="50"/>
      <c r="H335" s="50"/>
      <c r="I335" s="50"/>
    </row>
    <row r="336" spans="5:9" s="2" customFormat="1" ht="12">
      <c r="E336" s="50"/>
      <c r="F336" s="50"/>
      <c r="G336" s="50"/>
      <c r="H336" s="50"/>
      <c r="I336" s="50"/>
    </row>
    <row r="337" spans="5:9" s="2" customFormat="1" ht="12">
      <c r="E337" s="50"/>
      <c r="F337" s="50"/>
      <c r="G337" s="50"/>
      <c r="H337" s="50"/>
      <c r="I337" s="50"/>
    </row>
    <row r="338" spans="5:9" s="2" customFormat="1" ht="12">
      <c r="E338" s="50"/>
      <c r="F338" s="50"/>
      <c r="G338" s="50"/>
      <c r="H338" s="50"/>
      <c r="I338" s="50"/>
    </row>
    <row r="339" spans="5:9" s="2" customFormat="1" ht="12">
      <c r="E339" s="50"/>
      <c r="F339" s="50"/>
      <c r="G339" s="50"/>
      <c r="H339" s="50"/>
      <c r="I339" s="50"/>
    </row>
    <row r="340" spans="5:9" s="2" customFormat="1" ht="12">
      <c r="E340" s="50"/>
      <c r="F340" s="50"/>
      <c r="G340" s="50"/>
      <c r="H340" s="50"/>
      <c r="I340" s="50"/>
    </row>
    <row r="341" spans="5:9" s="2" customFormat="1" ht="12">
      <c r="E341" s="50"/>
      <c r="F341" s="50"/>
      <c r="G341" s="50"/>
      <c r="H341" s="50"/>
      <c r="I341" s="50"/>
    </row>
    <row r="342" spans="5:9" s="2" customFormat="1" ht="12">
      <c r="E342" s="50"/>
      <c r="F342" s="50"/>
      <c r="G342" s="50"/>
      <c r="H342" s="50"/>
      <c r="I342" s="50"/>
    </row>
    <row r="343" spans="5:9" s="2" customFormat="1" ht="12">
      <c r="E343" s="50"/>
      <c r="F343" s="50"/>
      <c r="G343" s="50"/>
      <c r="H343" s="50"/>
      <c r="I343" s="50"/>
    </row>
    <row r="344" spans="5:9" s="2" customFormat="1" ht="12">
      <c r="E344" s="50"/>
      <c r="F344" s="50"/>
      <c r="G344" s="50"/>
      <c r="H344" s="50"/>
      <c r="I344" s="50"/>
    </row>
    <row r="345" spans="5:9" s="2" customFormat="1" ht="12">
      <c r="E345" s="50"/>
      <c r="F345" s="50"/>
      <c r="G345" s="50"/>
      <c r="H345" s="50"/>
      <c r="I345" s="50"/>
    </row>
    <row r="346" spans="5:9" s="2" customFormat="1" ht="12">
      <c r="E346" s="50"/>
      <c r="F346" s="50"/>
      <c r="G346" s="50"/>
      <c r="H346" s="50"/>
      <c r="I346" s="50"/>
    </row>
    <row r="347" spans="5:9" s="2" customFormat="1" ht="12">
      <c r="E347" s="50"/>
      <c r="F347" s="50"/>
      <c r="G347" s="50"/>
      <c r="H347" s="50"/>
      <c r="I347" s="50"/>
    </row>
    <row r="348" spans="5:9" s="2" customFormat="1" ht="12">
      <c r="E348" s="50"/>
      <c r="F348" s="50"/>
      <c r="G348" s="50"/>
      <c r="H348" s="50"/>
      <c r="I348" s="50"/>
    </row>
    <row r="349" spans="5:9" s="2" customFormat="1" ht="12">
      <c r="E349" s="50"/>
      <c r="F349" s="50"/>
      <c r="G349" s="50"/>
      <c r="H349" s="50"/>
      <c r="I349" s="50"/>
    </row>
    <row r="350" spans="5:9" s="2" customFormat="1" ht="12">
      <c r="E350" s="50"/>
      <c r="F350" s="50"/>
      <c r="G350" s="50"/>
      <c r="H350" s="50"/>
      <c r="I350" s="50"/>
    </row>
    <row r="351" spans="5:9" s="2" customFormat="1" ht="12">
      <c r="E351" s="50"/>
      <c r="F351" s="50"/>
      <c r="G351" s="50"/>
      <c r="H351" s="50"/>
      <c r="I351" s="50"/>
    </row>
    <row r="352" spans="5:9" s="2" customFormat="1" ht="12">
      <c r="E352" s="50"/>
      <c r="F352" s="50"/>
      <c r="G352" s="50"/>
      <c r="H352" s="50"/>
      <c r="I352" s="50"/>
    </row>
    <row r="353" spans="5:9" s="2" customFormat="1" ht="12">
      <c r="E353" s="50"/>
      <c r="F353" s="50"/>
      <c r="G353" s="50"/>
      <c r="H353" s="50"/>
      <c r="I353" s="50"/>
    </row>
    <row r="354" spans="5:9" s="2" customFormat="1" ht="12">
      <c r="E354" s="50"/>
      <c r="F354" s="50"/>
      <c r="G354" s="50"/>
      <c r="H354" s="50"/>
      <c r="I354" s="50"/>
    </row>
    <row r="355" spans="5:9" s="2" customFormat="1" ht="12">
      <c r="E355" s="50"/>
      <c r="F355" s="50"/>
      <c r="G355" s="50"/>
      <c r="H355" s="50"/>
      <c r="I355" s="50"/>
    </row>
    <row r="356" spans="5:9" s="2" customFormat="1" ht="12">
      <c r="E356" s="50"/>
      <c r="F356" s="50"/>
      <c r="G356" s="50"/>
      <c r="H356" s="50"/>
      <c r="I356" s="50"/>
    </row>
    <row r="357" spans="5:9" s="2" customFormat="1" ht="12">
      <c r="E357" s="50"/>
      <c r="F357" s="50"/>
      <c r="G357" s="50"/>
      <c r="H357" s="50"/>
      <c r="I357" s="50"/>
    </row>
    <row r="358" spans="5:9" s="2" customFormat="1" ht="12">
      <c r="E358" s="50"/>
      <c r="F358" s="50"/>
      <c r="G358" s="50"/>
      <c r="H358" s="50"/>
      <c r="I358" s="50"/>
    </row>
    <row r="359" spans="5:9" s="2" customFormat="1" ht="12">
      <c r="E359" s="50"/>
      <c r="F359" s="50"/>
      <c r="G359" s="50"/>
      <c r="H359" s="50"/>
      <c r="I359" s="50"/>
    </row>
    <row r="360" spans="5:9" s="2" customFormat="1" ht="12">
      <c r="E360" s="50"/>
      <c r="F360" s="50"/>
      <c r="G360" s="50"/>
      <c r="H360" s="50"/>
      <c r="I360" s="50"/>
    </row>
    <row r="361" spans="5:9" s="2" customFormat="1" ht="12">
      <c r="E361" s="50"/>
      <c r="F361" s="50"/>
      <c r="G361" s="50"/>
      <c r="H361" s="50"/>
      <c r="I361" s="50"/>
    </row>
    <row r="362" spans="5:9" s="2" customFormat="1" ht="12">
      <c r="E362" s="50"/>
      <c r="F362" s="50"/>
      <c r="G362" s="50"/>
      <c r="H362" s="50"/>
      <c r="I362" s="50"/>
    </row>
    <row r="363" spans="5:9" s="2" customFormat="1" ht="12">
      <c r="E363" s="50"/>
      <c r="F363" s="50"/>
      <c r="G363" s="50"/>
      <c r="H363" s="50"/>
      <c r="I363" s="50"/>
    </row>
    <row r="364" spans="5:9" s="2" customFormat="1" ht="12">
      <c r="E364" s="50"/>
      <c r="F364" s="50"/>
      <c r="G364" s="50"/>
      <c r="H364" s="50"/>
      <c r="I364" s="50"/>
    </row>
    <row r="365" spans="5:9" s="2" customFormat="1" ht="12">
      <c r="E365" s="50"/>
      <c r="F365" s="50"/>
      <c r="G365" s="50"/>
      <c r="H365" s="50"/>
      <c r="I365" s="50"/>
    </row>
    <row r="366" spans="5:9" s="2" customFormat="1" ht="12">
      <c r="E366" s="50"/>
      <c r="F366" s="50"/>
      <c r="G366" s="50"/>
      <c r="H366" s="50"/>
      <c r="I366" s="50"/>
    </row>
    <row r="367" spans="5:9" s="2" customFormat="1" ht="12">
      <c r="E367" s="50"/>
      <c r="F367" s="50"/>
      <c r="G367" s="50"/>
      <c r="H367" s="50"/>
      <c r="I367" s="50"/>
    </row>
    <row r="368" spans="5:9" s="2" customFormat="1" ht="12">
      <c r="E368" s="50"/>
      <c r="F368" s="50"/>
      <c r="G368" s="50"/>
      <c r="H368" s="50"/>
      <c r="I368" s="50"/>
    </row>
    <row r="369" spans="5:9" s="2" customFormat="1" ht="12">
      <c r="E369" s="50"/>
      <c r="F369" s="50"/>
      <c r="G369" s="50"/>
      <c r="H369" s="50"/>
      <c r="I369" s="50"/>
    </row>
    <row r="370" spans="5:9" s="2" customFormat="1" ht="12">
      <c r="E370" s="50"/>
      <c r="F370" s="50"/>
      <c r="G370" s="50"/>
      <c r="H370" s="50"/>
      <c r="I370" s="50"/>
    </row>
    <row r="371" spans="5:9" s="2" customFormat="1" ht="12">
      <c r="E371" s="50"/>
      <c r="F371" s="50"/>
      <c r="G371" s="50"/>
      <c r="H371" s="50"/>
      <c r="I371" s="50"/>
    </row>
    <row r="372" spans="5:9" s="2" customFormat="1" ht="12">
      <c r="E372" s="50"/>
      <c r="F372" s="50"/>
      <c r="G372" s="50"/>
      <c r="H372" s="50"/>
      <c r="I372" s="50"/>
    </row>
    <row r="373" spans="5:9" s="2" customFormat="1" ht="12">
      <c r="E373" s="50"/>
      <c r="F373" s="50"/>
      <c r="G373" s="50"/>
      <c r="H373" s="50"/>
      <c r="I373" s="50"/>
    </row>
    <row r="374" spans="5:9" s="2" customFormat="1" ht="12">
      <c r="E374" s="50"/>
      <c r="F374" s="50"/>
      <c r="G374" s="50"/>
      <c r="H374" s="50"/>
      <c r="I374" s="50"/>
    </row>
    <row r="375" spans="5:9" s="2" customFormat="1" ht="12">
      <c r="E375" s="50"/>
      <c r="F375" s="50"/>
      <c r="G375" s="50"/>
      <c r="H375" s="50"/>
      <c r="I375" s="50"/>
    </row>
    <row r="376" spans="5:9" s="2" customFormat="1" ht="12">
      <c r="E376" s="50"/>
      <c r="F376" s="50"/>
      <c r="G376" s="50"/>
      <c r="H376" s="50"/>
      <c r="I376" s="50"/>
    </row>
    <row r="377" spans="5:9" s="2" customFormat="1" ht="12">
      <c r="E377" s="50"/>
      <c r="F377" s="50"/>
      <c r="G377" s="50"/>
      <c r="H377" s="50"/>
      <c r="I377" s="50"/>
    </row>
    <row r="378" spans="5:9" s="2" customFormat="1" ht="12">
      <c r="E378" s="50"/>
      <c r="F378" s="50"/>
      <c r="G378" s="50"/>
      <c r="H378" s="50"/>
      <c r="I378" s="50"/>
    </row>
    <row r="379" spans="5:9" s="2" customFormat="1" ht="12">
      <c r="E379" s="50"/>
      <c r="F379" s="50"/>
      <c r="G379" s="50"/>
      <c r="H379" s="50"/>
      <c r="I379" s="50"/>
    </row>
    <row r="380" spans="5:9" s="2" customFormat="1" ht="12">
      <c r="E380" s="50"/>
      <c r="F380" s="50"/>
      <c r="G380" s="50"/>
      <c r="H380" s="50"/>
      <c r="I380" s="50"/>
    </row>
    <row r="381" spans="5:9" s="2" customFormat="1" ht="12">
      <c r="E381" s="50"/>
      <c r="F381" s="50"/>
      <c r="G381" s="50"/>
      <c r="H381" s="50"/>
      <c r="I381" s="50"/>
    </row>
    <row r="382" spans="5:9" s="2" customFormat="1" ht="12">
      <c r="E382" s="50"/>
      <c r="F382" s="50"/>
      <c r="G382" s="50"/>
      <c r="H382" s="50"/>
      <c r="I382" s="50"/>
    </row>
    <row r="383" spans="5:9" s="2" customFormat="1" ht="12">
      <c r="E383" s="50"/>
      <c r="F383" s="50"/>
      <c r="G383" s="50"/>
      <c r="H383" s="50"/>
      <c r="I383" s="50"/>
    </row>
    <row r="384" spans="5:9" s="2" customFormat="1" ht="12">
      <c r="E384" s="50"/>
      <c r="F384" s="50"/>
      <c r="G384" s="50"/>
      <c r="H384" s="50"/>
      <c r="I384" s="50"/>
    </row>
    <row r="385" spans="5:9" s="2" customFormat="1" ht="12">
      <c r="E385" s="50"/>
      <c r="F385" s="50"/>
      <c r="G385" s="50"/>
      <c r="H385" s="50"/>
      <c r="I385" s="50"/>
    </row>
    <row r="386" spans="5:9" s="2" customFormat="1" ht="12">
      <c r="E386" s="50"/>
      <c r="F386" s="50"/>
      <c r="G386" s="50"/>
      <c r="H386" s="50"/>
      <c r="I386" s="50"/>
    </row>
    <row r="387" spans="5:9" s="2" customFormat="1" ht="12">
      <c r="E387" s="50"/>
      <c r="F387" s="50"/>
      <c r="G387" s="50"/>
      <c r="H387" s="50"/>
      <c r="I387" s="50"/>
    </row>
    <row r="388" spans="5:9" s="2" customFormat="1" ht="12">
      <c r="E388" s="50"/>
      <c r="F388" s="50"/>
      <c r="G388" s="50"/>
      <c r="H388" s="50"/>
      <c r="I388" s="50"/>
    </row>
    <row r="389" spans="5:9" s="2" customFormat="1" ht="12">
      <c r="E389" s="50"/>
      <c r="F389" s="50"/>
      <c r="G389" s="50"/>
      <c r="H389" s="50"/>
      <c r="I389" s="50"/>
    </row>
    <row r="390" spans="5:9" s="2" customFormat="1" ht="12">
      <c r="E390" s="50"/>
      <c r="F390" s="50"/>
      <c r="G390" s="50"/>
      <c r="H390" s="50"/>
      <c r="I390" s="50"/>
    </row>
    <row r="391" spans="5:9" s="2" customFormat="1" ht="12">
      <c r="E391" s="50"/>
      <c r="F391" s="50"/>
      <c r="G391" s="50"/>
      <c r="H391" s="50"/>
      <c r="I391" s="50"/>
    </row>
    <row r="392" spans="5:9" s="2" customFormat="1" ht="12">
      <c r="E392" s="50"/>
      <c r="F392" s="50"/>
      <c r="G392" s="50"/>
      <c r="H392" s="50"/>
      <c r="I392" s="50"/>
    </row>
    <row r="393" spans="5:9" s="2" customFormat="1" ht="12">
      <c r="E393" s="50"/>
      <c r="F393" s="50"/>
      <c r="G393" s="50"/>
      <c r="H393" s="50"/>
      <c r="I393" s="50"/>
    </row>
    <row r="394" spans="5:9" s="2" customFormat="1" ht="12">
      <c r="E394" s="50"/>
      <c r="F394" s="50"/>
      <c r="G394" s="50"/>
      <c r="H394" s="50"/>
      <c r="I394" s="50"/>
    </row>
    <row r="395" spans="5:9" s="2" customFormat="1" ht="12">
      <c r="E395" s="50"/>
      <c r="F395" s="50"/>
      <c r="G395" s="50"/>
      <c r="H395" s="50"/>
      <c r="I395" s="50"/>
    </row>
    <row r="396" spans="5:9" s="2" customFormat="1" ht="12">
      <c r="E396" s="50"/>
      <c r="F396" s="50"/>
      <c r="G396" s="50"/>
      <c r="H396" s="50"/>
      <c r="I396" s="50"/>
    </row>
    <row r="397" spans="5:9" s="2" customFormat="1" ht="12">
      <c r="E397" s="50"/>
      <c r="F397" s="50"/>
      <c r="G397" s="50"/>
      <c r="H397" s="50"/>
      <c r="I397" s="50"/>
    </row>
    <row r="398" spans="5:9" s="2" customFormat="1" ht="12">
      <c r="E398" s="50"/>
      <c r="F398" s="50"/>
      <c r="G398" s="50"/>
      <c r="H398" s="50"/>
      <c r="I398" s="50"/>
    </row>
    <row r="399" spans="5:9" s="2" customFormat="1" ht="12">
      <c r="E399" s="50"/>
      <c r="F399" s="50"/>
      <c r="G399" s="50"/>
      <c r="H399" s="50"/>
      <c r="I399" s="50"/>
    </row>
    <row r="400" spans="5:9" s="2" customFormat="1" ht="12">
      <c r="E400" s="50"/>
      <c r="F400" s="50"/>
      <c r="G400" s="50"/>
      <c r="H400" s="50"/>
      <c r="I400" s="50"/>
    </row>
    <row r="401" spans="5:9" s="2" customFormat="1" ht="12">
      <c r="E401" s="50"/>
      <c r="F401" s="50"/>
      <c r="G401" s="50"/>
      <c r="H401" s="50"/>
      <c r="I401" s="50"/>
    </row>
    <row r="402" spans="5:9" s="2" customFormat="1" ht="12">
      <c r="E402" s="50"/>
      <c r="F402" s="50"/>
      <c r="G402" s="50"/>
      <c r="H402" s="50"/>
      <c r="I402" s="50"/>
    </row>
    <row r="403" spans="5:9" s="2" customFormat="1" ht="12">
      <c r="E403" s="50"/>
      <c r="F403" s="50"/>
      <c r="G403" s="50"/>
      <c r="H403" s="50"/>
      <c r="I403" s="50"/>
    </row>
    <row r="404" spans="5:9" s="2" customFormat="1" ht="12">
      <c r="E404" s="50"/>
      <c r="F404" s="50"/>
      <c r="G404" s="50"/>
      <c r="H404" s="50"/>
      <c r="I404" s="50"/>
    </row>
    <row r="405" spans="5:9" s="2" customFormat="1" ht="12">
      <c r="E405" s="50"/>
      <c r="F405" s="50"/>
      <c r="G405" s="50"/>
      <c r="H405" s="50"/>
      <c r="I405" s="50"/>
    </row>
    <row r="406" spans="5:9" s="2" customFormat="1" ht="12">
      <c r="E406" s="50"/>
      <c r="F406" s="50"/>
      <c r="G406" s="50"/>
      <c r="H406" s="50"/>
      <c r="I406" s="50"/>
    </row>
    <row r="407" spans="5:9" s="2" customFormat="1" ht="12">
      <c r="E407" s="50"/>
      <c r="F407" s="50"/>
      <c r="G407" s="50"/>
      <c r="H407" s="50"/>
      <c r="I407" s="50"/>
    </row>
    <row r="408" spans="5:9" s="2" customFormat="1" ht="12">
      <c r="E408" s="50"/>
      <c r="F408" s="50"/>
      <c r="G408" s="50"/>
      <c r="H408" s="50"/>
      <c r="I408" s="50"/>
    </row>
    <row r="409" spans="5:9" s="2" customFormat="1" ht="12">
      <c r="E409" s="50"/>
      <c r="F409" s="50"/>
      <c r="G409" s="50"/>
      <c r="H409" s="50"/>
      <c r="I409" s="50"/>
    </row>
    <row r="410" spans="5:9" s="2" customFormat="1" ht="12">
      <c r="E410" s="50"/>
      <c r="F410" s="50"/>
      <c r="G410" s="50"/>
      <c r="H410" s="50"/>
      <c r="I410" s="50"/>
    </row>
    <row r="411" spans="5:9" s="2" customFormat="1" ht="12">
      <c r="E411" s="50"/>
      <c r="F411" s="50"/>
      <c r="G411" s="50"/>
      <c r="H411" s="50"/>
      <c r="I411" s="50"/>
    </row>
    <row r="412" spans="5:9" s="2" customFormat="1" ht="12">
      <c r="E412" s="50"/>
      <c r="F412" s="50"/>
      <c r="G412" s="50"/>
      <c r="H412" s="50"/>
      <c r="I412" s="50"/>
    </row>
    <row r="413" spans="5:9" s="2" customFormat="1" ht="12">
      <c r="E413" s="50"/>
      <c r="F413" s="50"/>
      <c r="G413" s="50"/>
      <c r="H413" s="50"/>
      <c r="I413" s="50"/>
    </row>
    <row r="414" spans="5:9" s="2" customFormat="1" ht="12">
      <c r="E414" s="50"/>
      <c r="F414" s="50"/>
      <c r="G414" s="50"/>
      <c r="H414" s="50"/>
      <c r="I414" s="50"/>
    </row>
    <row r="415" spans="5:9" s="2" customFormat="1" ht="12">
      <c r="E415" s="50"/>
      <c r="F415" s="50"/>
      <c r="G415" s="50"/>
      <c r="H415" s="50"/>
      <c r="I415" s="50"/>
    </row>
    <row r="416" spans="5:9" s="2" customFormat="1" ht="12">
      <c r="E416" s="50"/>
      <c r="F416" s="50"/>
      <c r="G416" s="50"/>
      <c r="H416" s="50"/>
      <c r="I416" s="50"/>
    </row>
    <row r="417" spans="5:9" s="2" customFormat="1" ht="12">
      <c r="E417" s="50"/>
      <c r="F417" s="50"/>
      <c r="G417" s="50"/>
      <c r="H417" s="50"/>
      <c r="I417" s="50"/>
    </row>
    <row r="418" spans="5:9" s="2" customFormat="1" ht="12">
      <c r="E418" s="50"/>
      <c r="F418" s="50"/>
      <c r="G418" s="50"/>
      <c r="H418" s="50"/>
      <c r="I418" s="50"/>
    </row>
    <row r="419" spans="5:9" s="2" customFormat="1" ht="12">
      <c r="E419" s="50"/>
      <c r="F419" s="50"/>
      <c r="G419" s="50"/>
      <c r="H419" s="50"/>
      <c r="I419" s="50"/>
    </row>
    <row r="420" spans="5:9" s="2" customFormat="1" ht="12">
      <c r="E420" s="50"/>
      <c r="F420" s="50"/>
      <c r="G420" s="50"/>
      <c r="H420" s="50"/>
      <c r="I420" s="50"/>
    </row>
    <row r="421" spans="5:9" s="2" customFormat="1" ht="12">
      <c r="E421" s="50"/>
      <c r="F421" s="50"/>
      <c r="G421" s="50"/>
      <c r="H421" s="50"/>
      <c r="I421" s="50"/>
    </row>
    <row r="422" spans="5:9" s="2" customFormat="1" ht="12">
      <c r="E422" s="50"/>
      <c r="F422" s="50"/>
      <c r="G422" s="50"/>
      <c r="H422" s="50"/>
      <c r="I422" s="50"/>
    </row>
    <row r="423" spans="5:9" s="2" customFormat="1" ht="12">
      <c r="E423" s="50"/>
      <c r="F423" s="50"/>
      <c r="G423" s="50"/>
      <c r="H423" s="50"/>
      <c r="I423" s="50"/>
    </row>
    <row r="424" spans="5:9" s="2" customFormat="1" ht="12">
      <c r="E424" s="50"/>
      <c r="F424" s="50"/>
      <c r="G424" s="50"/>
      <c r="H424" s="50"/>
      <c r="I424" s="50"/>
    </row>
    <row r="425" spans="5:9" s="2" customFormat="1" ht="12">
      <c r="E425" s="50"/>
      <c r="F425" s="50"/>
      <c r="G425" s="50"/>
      <c r="H425" s="50"/>
      <c r="I425" s="50"/>
    </row>
    <row r="426" spans="5:9" s="2" customFormat="1" ht="12">
      <c r="E426" s="50"/>
      <c r="F426" s="50"/>
      <c r="G426" s="50"/>
      <c r="H426" s="50"/>
      <c r="I426" s="50"/>
    </row>
    <row r="427" spans="5:9" s="2" customFormat="1" ht="12">
      <c r="E427" s="50"/>
      <c r="F427" s="50"/>
      <c r="G427" s="50"/>
      <c r="H427" s="50"/>
      <c r="I427" s="50"/>
    </row>
    <row r="428" spans="5:9" s="2" customFormat="1" ht="12">
      <c r="E428" s="50"/>
      <c r="F428" s="50"/>
      <c r="G428" s="50"/>
      <c r="H428" s="50"/>
      <c r="I428" s="50"/>
    </row>
    <row r="429" spans="5:9" s="2" customFormat="1" ht="12">
      <c r="E429" s="50"/>
      <c r="F429" s="50"/>
      <c r="G429" s="50"/>
      <c r="H429" s="50"/>
      <c r="I429" s="50"/>
    </row>
    <row r="430" spans="5:9" s="2" customFormat="1" ht="12">
      <c r="E430" s="50"/>
      <c r="F430" s="50"/>
      <c r="G430" s="50"/>
      <c r="H430" s="50"/>
      <c r="I430" s="50"/>
    </row>
    <row r="431" spans="5:9" s="2" customFormat="1" ht="12">
      <c r="E431" s="50"/>
      <c r="F431" s="50"/>
      <c r="G431" s="50"/>
      <c r="H431" s="50"/>
      <c r="I431" s="50"/>
    </row>
    <row r="432" spans="5:9" s="2" customFormat="1" ht="12">
      <c r="E432" s="50"/>
      <c r="F432" s="50"/>
      <c r="G432" s="50"/>
      <c r="H432" s="50"/>
      <c r="I432" s="50"/>
    </row>
    <row r="433" spans="5:9" s="2" customFormat="1" ht="12">
      <c r="E433" s="50"/>
      <c r="F433" s="50"/>
      <c r="G433" s="50"/>
      <c r="H433" s="50"/>
      <c r="I433" s="50"/>
    </row>
    <row r="434" spans="5:9" s="2" customFormat="1" ht="12">
      <c r="E434" s="50"/>
      <c r="F434" s="50"/>
      <c r="G434" s="50"/>
      <c r="H434" s="50"/>
      <c r="I434" s="50"/>
    </row>
    <row r="435" spans="5:9" s="2" customFormat="1" ht="12">
      <c r="E435" s="50"/>
      <c r="F435" s="50"/>
      <c r="G435" s="50"/>
      <c r="H435" s="50"/>
      <c r="I435" s="50"/>
    </row>
    <row r="436" spans="5:9" s="2" customFormat="1" ht="12">
      <c r="E436" s="50"/>
      <c r="F436" s="50"/>
      <c r="G436" s="50"/>
      <c r="H436" s="50"/>
      <c r="I436" s="50"/>
    </row>
    <row r="437" spans="5:9" s="2" customFormat="1" ht="12">
      <c r="E437" s="50"/>
      <c r="F437" s="50"/>
      <c r="G437" s="50"/>
      <c r="H437" s="50"/>
      <c r="I437" s="50"/>
    </row>
    <row r="438" spans="5:9" s="2" customFormat="1" ht="12">
      <c r="E438" s="50"/>
      <c r="F438" s="50"/>
      <c r="G438" s="50"/>
      <c r="H438" s="50"/>
      <c r="I438" s="50"/>
    </row>
    <row r="439" spans="5:9" s="2" customFormat="1" ht="12">
      <c r="E439" s="50"/>
      <c r="F439" s="50"/>
      <c r="G439" s="50"/>
      <c r="H439" s="50"/>
      <c r="I439" s="50"/>
    </row>
    <row r="440" spans="5:9" s="2" customFormat="1" ht="12">
      <c r="E440" s="50"/>
      <c r="F440" s="50"/>
      <c r="G440" s="50"/>
      <c r="H440" s="50"/>
      <c r="I440" s="50"/>
    </row>
    <row r="441" spans="5:9" s="2" customFormat="1" ht="12">
      <c r="E441" s="50"/>
      <c r="F441" s="50"/>
      <c r="G441" s="50"/>
      <c r="H441" s="50"/>
      <c r="I441" s="50"/>
    </row>
    <row r="442" spans="5:9" s="2" customFormat="1" ht="12">
      <c r="E442" s="50"/>
      <c r="F442" s="50"/>
      <c r="G442" s="50"/>
      <c r="H442" s="50"/>
      <c r="I442" s="50"/>
    </row>
    <row r="443" spans="5:9" s="2" customFormat="1" ht="12">
      <c r="E443" s="50"/>
      <c r="F443" s="50"/>
      <c r="G443" s="50"/>
      <c r="H443" s="50"/>
      <c r="I443" s="50"/>
    </row>
    <row r="444" spans="5:9" s="2" customFormat="1" ht="12">
      <c r="E444" s="50"/>
      <c r="F444" s="50"/>
      <c r="G444" s="50"/>
      <c r="H444" s="50"/>
      <c r="I444" s="50"/>
    </row>
    <row r="445" spans="5:9" s="2" customFormat="1" ht="12">
      <c r="E445" s="50"/>
      <c r="F445" s="50"/>
      <c r="G445" s="50"/>
      <c r="H445" s="50"/>
      <c r="I445" s="50"/>
    </row>
    <row r="446" spans="5:9" s="2" customFormat="1" ht="12">
      <c r="E446" s="50"/>
      <c r="F446" s="50"/>
      <c r="G446" s="50"/>
      <c r="H446" s="50"/>
      <c r="I446" s="50"/>
    </row>
    <row r="447" spans="5:9" s="2" customFormat="1" ht="12">
      <c r="E447" s="50"/>
      <c r="F447" s="50"/>
      <c r="G447" s="50"/>
      <c r="H447" s="50"/>
      <c r="I447" s="50"/>
    </row>
    <row r="448" spans="5:9" s="2" customFormat="1" ht="12">
      <c r="E448" s="50"/>
      <c r="F448" s="50"/>
      <c r="G448" s="50"/>
      <c r="H448" s="50"/>
      <c r="I448" s="50"/>
    </row>
    <row r="449" spans="5:9" s="2" customFormat="1" ht="12">
      <c r="E449" s="50"/>
      <c r="F449" s="50"/>
      <c r="G449" s="50"/>
      <c r="H449" s="50"/>
      <c r="I449" s="50"/>
    </row>
    <row r="450" spans="5:9" s="2" customFormat="1" ht="12">
      <c r="E450" s="50"/>
      <c r="F450" s="50"/>
      <c r="G450" s="50"/>
      <c r="H450" s="50"/>
      <c r="I450" s="50"/>
    </row>
    <row r="451" spans="5:9" s="2" customFormat="1" ht="12">
      <c r="E451" s="50"/>
      <c r="F451" s="50"/>
      <c r="G451" s="50"/>
      <c r="H451" s="50"/>
      <c r="I451" s="50"/>
    </row>
    <row r="452" spans="5:9" s="2" customFormat="1" ht="12">
      <c r="E452" s="50"/>
      <c r="F452" s="50"/>
      <c r="G452" s="50"/>
      <c r="H452" s="50"/>
      <c r="I452" s="50"/>
    </row>
    <row r="453" spans="5:9" s="2" customFormat="1" ht="12">
      <c r="E453" s="50"/>
      <c r="F453" s="50"/>
      <c r="G453" s="50"/>
      <c r="H453" s="50"/>
      <c r="I453" s="50"/>
    </row>
    <row r="454" spans="5:9" s="2" customFormat="1" ht="12">
      <c r="E454" s="50"/>
      <c r="F454" s="50"/>
      <c r="G454" s="50"/>
      <c r="H454" s="50"/>
      <c r="I454" s="50"/>
    </row>
    <row r="455" spans="5:9" s="2" customFormat="1" ht="12">
      <c r="E455" s="50"/>
      <c r="F455" s="50"/>
      <c r="G455" s="50"/>
      <c r="H455" s="50"/>
      <c r="I455" s="50"/>
    </row>
    <row r="456" spans="5:9" s="2" customFormat="1" ht="12">
      <c r="E456" s="50"/>
      <c r="F456" s="50"/>
      <c r="G456" s="50"/>
      <c r="H456" s="50"/>
      <c r="I456" s="50"/>
    </row>
    <row r="457" spans="5:9" s="2" customFormat="1" ht="12">
      <c r="E457" s="50"/>
      <c r="F457" s="50"/>
      <c r="G457" s="50"/>
      <c r="H457" s="50"/>
      <c r="I457" s="50"/>
    </row>
    <row r="458" spans="5:9" s="2" customFormat="1" ht="12">
      <c r="E458" s="50"/>
      <c r="F458" s="50"/>
      <c r="G458" s="50"/>
      <c r="H458" s="50"/>
      <c r="I458" s="50"/>
    </row>
    <row r="459" spans="5:9" s="2" customFormat="1" ht="12">
      <c r="E459" s="50"/>
      <c r="F459" s="50"/>
      <c r="G459" s="50"/>
      <c r="H459" s="50"/>
      <c r="I459" s="50"/>
    </row>
    <row r="460" spans="5:9" s="2" customFormat="1" ht="12">
      <c r="E460" s="50"/>
      <c r="F460" s="50"/>
      <c r="G460" s="50"/>
      <c r="H460" s="50"/>
      <c r="I460" s="50"/>
    </row>
    <row r="461" spans="5:9" s="2" customFormat="1" ht="12">
      <c r="E461" s="50"/>
      <c r="F461" s="50"/>
      <c r="G461" s="50"/>
      <c r="H461" s="50"/>
      <c r="I461" s="50"/>
    </row>
    <row r="462" spans="5:9" s="2" customFormat="1" ht="12">
      <c r="E462" s="50"/>
      <c r="F462" s="50"/>
      <c r="G462" s="50"/>
      <c r="H462" s="50"/>
      <c r="I462" s="50"/>
    </row>
    <row r="463" spans="5:9" s="2" customFormat="1" ht="12">
      <c r="E463" s="50"/>
      <c r="F463" s="50"/>
      <c r="G463" s="50"/>
      <c r="H463" s="50"/>
      <c r="I463" s="50"/>
    </row>
    <row r="464" spans="5:9" s="2" customFormat="1" ht="12">
      <c r="E464" s="50"/>
      <c r="F464" s="50"/>
      <c r="G464" s="50"/>
      <c r="H464" s="50"/>
      <c r="I464" s="50"/>
    </row>
    <row r="465" spans="5:9" s="2" customFormat="1" ht="12">
      <c r="E465" s="50"/>
      <c r="F465" s="50"/>
      <c r="G465" s="50"/>
      <c r="H465" s="50"/>
      <c r="I465" s="50"/>
    </row>
    <row r="466" spans="5:9" s="2" customFormat="1" ht="12">
      <c r="E466" s="50"/>
      <c r="F466" s="50"/>
      <c r="G466" s="50"/>
      <c r="H466" s="50"/>
      <c r="I466" s="50"/>
    </row>
    <row r="467" spans="5:9" s="2" customFormat="1" ht="12">
      <c r="E467" s="50"/>
      <c r="F467" s="50"/>
      <c r="G467" s="50"/>
      <c r="H467" s="50"/>
      <c r="I467" s="50"/>
    </row>
    <row r="468" spans="5:9" s="2" customFormat="1" ht="12">
      <c r="E468" s="50"/>
      <c r="F468" s="50"/>
      <c r="G468" s="50"/>
      <c r="H468" s="50"/>
      <c r="I468" s="50"/>
    </row>
    <row r="469" spans="5:9" s="2" customFormat="1" ht="12">
      <c r="E469" s="50"/>
      <c r="F469" s="50"/>
      <c r="G469" s="50"/>
      <c r="H469" s="50"/>
      <c r="I469" s="50"/>
    </row>
    <row r="470" spans="5:9" s="2" customFormat="1" ht="12">
      <c r="E470" s="50"/>
      <c r="F470" s="50"/>
      <c r="G470" s="50"/>
      <c r="H470" s="50"/>
      <c r="I470" s="50"/>
    </row>
    <row r="471" spans="5:9" s="2" customFormat="1" ht="12">
      <c r="E471" s="50"/>
      <c r="F471" s="50"/>
      <c r="G471" s="50"/>
      <c r="H471" s="50"/>
      <c r="I471" s="50"/>
    </row>
    <row r="472" spans="5:9" s="2" customFormat="1" ht="12">
      <c r="E472" s="50"/>
      <c r="F472" s="50"/>
      <c r="G472" s="50"/>
      <c r="H472" s="50"/>
      <c r="I472" s="50"/>
    </row>
    <row r="473" spans="5:9" s="2" customFormat="1" ht="12">
      <c r="E473" s="50"/>
      <c r="F473" s="50"/>
      <c r="G473" s="50"/>
      <c r="H473" s="50"/>
      <c r="I473" s="50"/>
    </row>
    <row r="474" spans="5:9" s="2" customFormat="1" ht="12">
      <c r="E474" s="50"/>
      <c r="F474" s="50"/>
      <c r="G474" s="50"/>
      <c r="H474" s="50"/>
      <c r="I474" s="50"/>
    </row>
    <row r="475" spans="5:9" s="2" customFormat="1" ht="12">
      <c r="E475" s="50"/>
      <c r="F475" s="50"/>
      <c r="G475" s="50"/>
      <c r="H475" s="50"/>
      <c r="I475" s="50"/>
    </row>
    <row r="476" spans="5:9" s="2" customFormat="1" ht="12">
      <c r="E476" s="50"/>
      <c r="F476" s="50"/>
      <c r="G476" s="50"/>
      <c r="H476" s="50"/>
      <c r="I476" s="50"/>
    </row>
    <row r="477" spans="5:9" s="2" customFormat="1" ht="12">
      <c r="E477" s="50"/>
      <c r="F477" s="50"/>
      <c r="G477" s="50"/>
      <c r="H477" s="50"/>
      <c r="I477" s="50"/>
    </row>
    <row r="478" spans="5:9" s="2" customFormat="1" ht="12">
      <c r="E478" s="50"/>
      <c r="F478" s="50"/>
      <c r="G478" s="50"/>
      <c r="H478" s="50"/>
      <c r="I478" s="50"/>
    </row>
    <row r="479" spans="5:9" s="2" customFormat="1" ht="12">
      <c r="E479" s="50"/>
      <c r="F479" s="50"/>
      <c r="G479" s="50"/>
      <c r="H479" s="50"/>
      <c r="I479" s="50"/>
    </row>
    <row r="480" spans="5:9" s="2" customFormat="1" ht="12">
      <c r="E480" s="50"/>
      <c r="F480" s="50"/>
      <c r="G480" s="50"/>
      <c r="H480" s="50"/>
      <c r="I480" s="50"/>
    </row>
    <row r="481" spans="5:9" s="2" customFormat="1" ht="12">
      <c r="E481" s="50"/>
      <c r="F481" s="50"/>
      <c r="G481" s="50"/>
      <c r="H481" s="50"/>
      <c r="I481" s="50"/>
    </row>
    <row r="482" spans="5:9" s="2" customFormat="1" ht="12">
      <c r="E482" s="50"/>
      <c r="F482" s="50"/>
      <c r="G482" s="50"/>
      <c r="H482" s="50"/>
      <c r="I482" s="50"/>
    </row>
    <row r="483" spans="5:9" s="2" customFormat="1" ht="12">
      <c r="E483" s="50"/>
      <c r="F483" s="50"/>
      <c r="G483" s="50"/>
      <c r="H483" s="50"/>
      <c r="I483" s="50"/>
    </row>
    <row r="484" spans="5:9" s="2" customFormat="1" ht="12">
      <c r="E484" s="50"/>
      <c r="F484" s="50"/>
      <c r="G484" s="50"/>
      <c r="H484" s="50"/>
      <c r="I484" s="50"/>
    </row>
    <row r="485" spans="5:9" s="2" customFormat="1" ht="12">
      <c r="E485" s="50"/>
      <c r="F485" s="50"/>
      <c r="G485" s="50"/>
      <c r="H485" s="50"/>
      <c r="I485" s="50"/>
    </row>
    <row r="486" spans="5:9" s="2" customFormat="1" ht="12">
      <c r="E486" s="50"/>
      <c r="F486" s="50"/>
      <c r="G486" s="50"/>
      <c r="H486" s="50"/>
      <c r="I486" s="50"/>
    </row>
    <row r="487" spans="5:9" s="2" customFormat="1" ht="12">
      <c r="E487" s="50"/>
      <c r="F487" s="50"/>
      <c r="G487" s="50"/>
      <c r="H487" s="50"/>
      <c r="I487" s="50"/>
    </row>
    <row r="488" spans="5:9" s="2" customFormat="1" ht="12">
      <c r="E488" s="50"/>
      <c r="F488" s="50"/>
      <c r="G488" s="50"/>
      <c r="H488" s="50"/>
      <c r="I488" s="50"/>
    </row>
    <row r="489" spans="5:9" s="2" customFormat="1" ht="12">
      <c r="E489" s="50"/>
      <c r="F489" s="50"/>
      <c r="G489" s="50"/>
      <c r="H489" s="50"/>
      <c r="I489" s="50"/>
    </row>
    <row r="490" spans="5:9" s="2" customFormat="1" ht="12">
      <c r="E490" s="50"/>
      <c r="F490" s="50"/>
      <c r="G490" s="50"/>
      <c r="H490" s="50"/>
      <c r="I490" s="50"/>
    </row>
    <row r="491" spans="5:9" s="2" customFormat="1" ht="12">
      <c r="E491" s="50"/>
      <c r="F491" s="50"/>
      <c r="G491" s="50"/>
      <c r="H491" s="50"/>
      <c r="I491" s="50"/>
    </row>
    <row r="492" spans="5:9" s="2" customFormat="1" ht="12">
      <c r="E492" s="50"/>
      <c r="F492" s="50"/>
      <c r="G492" s="50"/>
      <c r="H492" s="50"/>
      <c r="I492" s="50"/>
    </row>
    <row r="493" spans="5:9" s="2" customFormat="1" ht="12">
      <c r="E493" s="50"/>
      <c r="F493" s="50"/>
      <c r="G493" s="50"/>
      <c r="H493" s="50"/>
      <c r="I493" s="50"/>
    </row>
    <row r="494" spans="5:9" s="2" customFormat="1" ht="12">
      <c r="E494" s="50"/>
      <c r="F494" s="50"/>
      <c r="G494" s="50"/>
      <c r="H494" s="50"/>
      <c r="I494" s="50"/>
    </row>
    <row r="495" spans="5:9" s="2" customFormat="1" ht="12">
      <c r="E495" s="50"/>
      <c r="F495" s="50"/>
      <c r="G495" s="50"/>
      <c r="H495" s="50"/>
      <c r="I495" s="50"/>
    </row>
    <row r="496" spans="5:9" s="2" customFormat="1" ht="12">
      <c r="E496" s="50"/>
      <c r="F496" s="50"/>
      <c r="G496" s="50"/>
      <c r="H496" s="50"/>
      <c r="I496" s="50"/>
    </row>
    <row r="497" spans="5:9" s="2" customFormat="1" ht="12">
      <c r="E497" s="50"/>
      <c r="F497" s="50"/>
      <c r="G497" s="50"/>
      <c r="H497" s="50"/>
      <c r="I497" s="50"/>
    </row>
    <row r="498" spans="5:9" s="2" customFormat="1" ht="12">
      <c r="E498" s="50"/>
      <c r="F498" s="50"/>
      <c r="G498" s="50"/>
      <c r="H498" s="50"/>
      <c r="I498" s="50"/>
    </row>
    <row r="499" spans="5:9" s="2" customFormat="1" ht="12">
      <c r="E499" s="50"/>
      <c r="F499" s="50"/>
      <c r="G499" s="50"/>
      <c r="H499" s="50"/>
      <c r="I499" s="50"/>
    </row>
    <row r="500" spans="5:9" s="2" customFormat="1" ht="12">
      <c r="E500" s="50"/>
      <c r="F500" s="50"/>
      <c r="G500" s="50"/>
      <c r="H500" s="50"/>
      <c r="I500" s="50"/>
    </row>
    <row r="501" spans="5:9" s="2" customFormat="1" ht="12">
      <c r="E501" s="50"/>
      <c r="F501" s="50"/>
      <c r="G501" s="50"/>
      <c r="H501" s="50"/>
      <c r="I501" s="50"/>
    </row>
    <row r="502" spans="5:9" s="2" customFormat="1" ht="12">
      <c r="E502" s="50"/>
      <c r="F502" s="50"/>
      <c r="G502" s="50"/>
      <c r="H502" s="50"/>
      <c r="I502" s="50"/>
    </row>
    <row r="503" spans="5:9" s="2" customFormat="1" ht="12">
      <c r="E503" s="50"/>
      <c r="F503" s="50"/>
      <c r="G503" s="50"/>
      <c r="H503" s="50"/>
      <c r="I503" s="50"/>
    </row>
    <row r="504" spans="5:9" s="2" customFormat="1" ht="12">
      <c r="E504" s="50"/>
      <c r="F504" s="50"/>
      <c r="G504" s="50"/>
      <c r="H504" s="50"/>
      <c r="I504" s="50"/>
    </row>
    <row r="505" spans="5:9" s="2" customFormat="1" ht="12">
      <c r="E505" s="50"/>
      <c r="F505" s="50"/>
      <c r="G505" s="50"/>
      <c r="H505" s="50"/>
      <c r="I505" s="50"/>
    </row>
    <row r="506" spans="5:9" s="2" customFormat="1" ht="12">
      <c r="E506" s="50"/>
      <c r="F506" s="50"/>
      <c r="G506" s="50"/>
      <c r="H506" s="50"/>
      <c r="I506" s="50"/>
    </row>
    <row r="507" spans="5:9" s="2" customFormat="1" ht="12">
      <c r="E507" s="50"/>
      <c r="F507" s="50"/>
      <c r="G507" s="50"/>
      <c r="H507" s="50"/>
      <c r="I507" s="50"/>
    </row>
    <row r="508" spans="5:9" s="2" customFormat="1" ht="12">
      <c r="E508" s="50"/>
      <c r="F508" s="50"/>
      <c r="G508" s="50"/>
      <c r="H508" s="50"/>
      <c r="I508" s="50"/>
    </row>
    <row r="509" spans="5:9" s="2" customFormat="1" ht="12">
      <c r="E509" s="50"/>
      <c r="F509" s="50"/>
      <c r="G509" s="50"/>
      <c r="H509" s="50"/>
      <c r="I509" s="50"/>
    </row>
    <row r="510" spans="5:9" s="2" customFormat="1" ht="12">
      <c r="E510" s="50"/>
      <c r="F510" s="50"/>
      <c r="G510" s="50"/>
      <c r="H510" s="50"/>
      <c r="I510" s="50"/>
    </row>
    <row r="511" spans="5:9" s="2" customFormat="1" ht="12">
      <c r="E511" s="50"/>
      <c r="F511" s="50"/>
      <c r="G511" s="50"/>
      <c r="H511" s="50"/>
      <c r="I511" s="50"/>
    </row>
    <row r="512" spans="5:9" s="2" customFormat="1" ht="12">
      <c r="E512" s="50"/>
      <c r="F512" s="50"/>
      <c r="G512" s="50"/>
      <c r="H512" s="50"/>
      <c r="I512" s="50"/>
    </row>
    <row r="513" spans="5:9" s="2" customFormat="1" ht="12">
      <c r="E513" s="50"/>
      <c r="F513" s="50"/>
      <c r="G513" s="50"/>
      <c r="H513" s="50"/>
      <c r="I513" s="50"/>
    </row>
    <row r="514" spans="5:9" s="2" customFormat="1" ht="12">
      <c r="E514" s="50"/>
      <c r="F514" s="50"/>
      <c r="G514" s="50"/>
      <c r="H514" s="50"/>
      <c r="I514" s="50"/>
    </row>
    <row r="515" spans="5:9" s="2" customFormat="1" ht="12">
      <c r="E515" s="50"/>
      <c r="F515" s="50"/>
      <c r="G515" s="50"/>
      <c r="H515" s="50"/>
      <c r="I515" s="50"/>
    </row>
    <row r="516" spans="5:9" s="2" customFormat="1" ht="12">
      <c r="E516" s="50"/>
      <c r="F516" s="50"/>
      <c r="G516" s="50"/>
      <c r="H516" s="50"/>
      <c r="I516" s="50"/>
    </row>
    <row r="517" spans="5:9" s="2" customFormat="1" ht="12">
      <c r="E517" s="50"/>
      <c r="F517" s="50"/>
      <c r="G517" s="50"/>
      <c r="H517" s="50"/>
      <c r="I517" s="50"/>
    </row>
    <row r="518" spans="5:9" s="2" customFormat="1" ht="12">
      <c r="E518" s="50"/>
      <c r="F518" s="50"/>
      <c r="G518" s="50"/>
      <c r="H518" s="50"/>
      <c r="I518" s="50"/>
    </row>
    <row r="519" spans="5:9" s="2" customFormat="1" ht="12">
      <c r="E519" s="50"/>
      <c r="F519" s="50"/>
      <c r="G519" s="50"/>
      <c r="H519" s="50"/>
      <c r="I519" s="50"/>
    </row>
    <row r="520" spans="5:9" s="2" customFormat="1" ht="12">
      <c r="E520" s="50"/>
      <c r="F520" s="50"/>
      <c r="G520" s="50"/>
      <c r="H520" s="50"/>
      <c r="I520" s="50"/>
    </row>
    <row r="521" spans="5:9" s="2" customFormat="1" ht="12">
      <c r="E521" s="50"/>
      <c r="F521" s="50"/>
      <c r="G521" s="50"/>
      <c r="H521" s="50"/>
      <c r="I521" s="50"/>
    </row>
    <row r="522" spans="5:9" s="2" customFormat="1" ht="12">
      <c r="E522" s="50"/>
      <c r="F522" s="50"/>
      <c r="G522" s="50"/>
      <c r="H522" s="50"/>
      <c r="I522" s="50"/>
    </row>
    <row r="523" spans="5:9" s="2" customFormat="1" ht="12">
      <c r="E523" s="50"/>
      <c r="F523" s="50"/>
      <c r="G523" s="50"/>
      <c r="H523" s="50"/>
      <c r="I523" s="50"/>
    </row>
    <row r="524" spans="5:9" s="2" customFormat="1" ht="12">
      <c r="E524" s="50"/>
      <c r="F524" s="50"/>
      <c r="G524" s="50"/>
      <c r="H524" s="50"/>
      <c r="I524" s="50"/>
    </row>
    <row r="525" spans="5:9" s="2" customFormat="1" ht="12">
      <c r="E525" s="50"/>
      <c r="F525" s="50"/>
      <c r="G525" s="50"/>
      <c r="H525" s="50"/>
      <c r="I525" s="50"/>
    </row>
    <row r="526" spans="5:9" s="2" customFormat="1" ht="12">
      <c r="E526" s="50"/>
      <c r="F526" s="50"/>
      <c r="G526" s="50"/>
      <c r="H526" s="50"/>
      <c r="I526" s="50"/>
    </row>
    <row r="527" spans="5:9" s="2" customFormat="1" ht="12">
      <c r="E527" s="50"/>
      <c r="F527" s="50"/>
      <c r="G527" s="50"/>
      <c r="H527" s="50"/>
      <c r="I527" s="50"/>
    </row>
    <row r="528" spans="5:9" s="2" customFormat="1" ht="12">
      <c r="E528" s="50"/>
      <c r="F528" s="50"/>
      <c r="G528" s="50"/>
      <c r="H528" s="50"/>
      <c r="I528" s="50"/>
    </row>
    <row r="529" spans="5:9" s="2" customFormat="1" ht="12">
      <c r="E529" s="50"/>
      <c r="F529" s="50"/>
      <c r="G529" s="50"/>
      <c r="H529" s="50"/>
      <c r="I529" s="50"/>
    </row>
    <row r="530" spans="5:9" s="2" customFormat="1" ht="12">
      <c r="E530" s="50"/>
      <c r="F530" s="50"/>
      <c r="G530" s="50"/>
      <c r="H530" s="50"/>
      <c r="I530" s="50"/>
    </row>
    <row r="531" spans="5:9" s="2" customFormat="1" ht="12">
      <c r="E531" s="50"/>
      <c r="F531" s="50"/>
      <c r="G531" s="50"/>
      <c r="H531" s="50"/>
      <c r="I531" s="50"/>
    </row>
    <row r="532" spans="5:9" s="2" customFormat="1" ht="12">
      <c r="E532" s="50"/>
      <c r="F532" s="50"/>
      <c r="G532" s="50"/>
      <c r="H532" s="50"/>
      <c r="I532" s="50"/>
    </row>
    <row r="533" spans="5:9" s="2" customFormat="1" ht="12">
      <c r="E533" s="50"/>
      <c r="F533" s="50"/>
      <c r="G533" s="50"/>
      <c r="H533" s="50"/>
      <c r="I533" s="50"/>
    </row>
    <row r="534" spans="5:9" s="2" customFormat="1" ht="12">
      <c r="E534" s="50"/>
      <c r="F534" s="50"/>
      <c r="G534" s="50"/>
      <c r="H534" s="50"/>
      <c r="I534" s="50"/>
    </row>
    <row r="535" spans="5:9" s="2" customFormat="1" ht="12">
      <c r="E535" s="50"/>
      <c r="F535" s="50"/>
      <c r="G535" s="50"/>
      <c r="H535" s="50"/>
      <c r="I535" s="50"/>
    </row>
    <row r="536" spans="5:9" s="2" customFormat="1" ht="12">
      <c r="E536" s="50"/>
      <c r="F536" s="50"/>
      <c r="G536" s="50"/>
      <c r="H536" s="50"/>
      <c r="I536" s="50"/>
    </row>
    <row r="537" spans="5:9" s="2" customFormat="1" ht="12">
      <c r="E537" s="50"/>
      <c r="F537" s="50"/>
      <c r="G537" s="50"/>
      <c r="H537" s="50"/>
      <c r="I537" s="50"/>
    </row>
    <row r="538" spans="5:9" s="2" customFormat="1" ht="12">
      <c r="E538" s="50"/>
      <c r="F538" s="50"/>
      <c r="G538" s="50"/>
      <c r="H538" s="50"/>
      <c r="I538" s="50"/>
    </row>
    <row r="539" spans="5:9" s="2" customFormat="1" ht="12">
      <c r="E539" s="50"/>
      <c r="F539" s="50"/>
      <c r="G539" s="50"/>
      <c r="H539" s="50"/>
      <c r="I539" s="50"/>
    </row>
    <row r="540" spans="5:9" s="2" customFormat="1" ht="12">
      <c r="E540" s="50"/>
      <c r="F540" s="50"/>
      <c r="G540" s="50"/>
      <c r="H540" s="50"/>
      <c r="I540" s="50"/>
    </row>
    <row r="541" spans="5:9" s="2" customFormat="1" ht="12">
      <c r="E541" s="50"/>
      <c r="F541" s="50"/>
      <c r="G541" s="50"/>
      <c r="H541" s="50"/>
      <c r="I541" s="50"/>
    </row>
    <row r="542" spans="5:9" s="2" customFormat="1" ht="12">
      <c r="E542" s="50"/>
      <c r="F542" s="50"/>
      <c r="G542" s="50"/>
      <c r="H542" s="50"/>
      <c r="I542" s="50"/>
    </row>
    <row r="543" spans="5:9" s="2" customFormat="1" ht="12">
      <c r="E543" s="50"/>
      <c r="F543" s="50"/>
      <c r="G543" s="50"/>
      <c r="H543" s="50"/>
      <c r="I543" s="50"/>
    </row>
    <row r="544" spans="5:9" s="2" customFormat="1" ht="12">
      <c r="E544" s="50"/>
      <c r="F544" s="50"/>
      <c r="G544" s="50"/>
      <c r="H544" s="50"/>
      <c r="I544" s="50"/>
    </row>
    <row r="545" spans="5:9" s="2" customFormat="1" ht="12">
      <c r="E545" s="50"/>
      <c r="F545" s="50"/>
      <c r="G545" s="50"/>
      <c r="H545" s="50"/>
      <c r="I545" s="50"/>
    </row>
    <row r="546" spans="5:9" s="2" customFormat="1" ht="12">
      <c r="E546" s="50"/>
      <c r="F546" s="50"/>
      <c r="G546" s="50"/>
      <c r="H546" s="50"/>
      <c r="I546" s="50"/>
    </row>
    <row r="547" spans="5:9" s="2" customFormat="1" ht="12">
      <c r="E547" s="50"/>
      <c r="F547" s="50"/>
      <c r="G547" s="50"/>
      <c r="H547" s="50"/>
      <c r="I547" s="50"/>
    </row>
    <row r="548" spans="5:9" s="2" customFormat="1" ht="12">
      <c r="E548" s="50"/>
      <c r="F548" s="50"/>
      <c r="G548" s="50"/>
      <c r="H548" s="50"/>
      <c r="I548" s="50"/>
    </row>
    <row r="549" spans="5:9" s="2" customFormat="1" ht="12">
      <c r="E549" s="50"/>
      <c r="F549" s="50"/>
      <c r="G549" s="50"/>
      <c r="H549" s="50"/>
      <c r="I549" s="50"/>
    </row>
    <row r="550" spans="5:9" s="2" customFormat="1" ht="12">
      <c r="E550" s="50"/>
      <c r="F550" s="50"/>
      <c r="G550" s="50"/>
      <c r="H550" s="50"/>
      <c r="I550" s="50"/>
    </row>
    <row r="551" spans="5:9" s="2" customFormat="1" ht="12">
      <c r="E551" s="50"/>
      <c r="F551" s="50"/>
      <c r="G551" s="50"/>
      <c r="H551" s="50"/>
      <c r="I551" s="50"/>
    </row>
    <row r="552" spans="5:9" s="2" customFormat="1" ht="12">
      <c r="E552" s="50"/>
      <c r="F552" s="50"/>
      <c r="G552" s="50"/>
      <c r="H552" s="50"/>
      <c r="I552" s="50"/>
    </row>
    <row r="553" spans="5:9" s="2" customFormat="1" ht="12">
      <c r="E553" s="50"/>
      <c r="F553" s="50"/>
      <c r="G553" s="50"/>
      <c r="H553" s="50"/>
      <c r="I553" s="50"/>
    </row>
    <row r="554" spans="5:9" s="2" customFormat="1" ht="12">
      <c r="E554" s="50"/>
      <c r="F554" s="50"/>
      <c r="G554" s="50"/>
      <c r="H554" s="50"/>
      <c r="I554" s="50"/>
    </row>
    <row r="555" spans="5:9" s="2" customFormat="1" ht="12">
      <c r="E555" s="50"/>
      <c r="F555" s="50"/>
      <c r="G555" s="50"/>
      <c r="H555" s="50"/>
      <c r="I555" s="50"/>
    </row>
    <row r="556" spans="5:9" s="2" customFormat="1" ht="12">
      <c r="E556" s="50"/>
      <c r="F556" s="50"/>
      <c r="G556" s="50"/>
      <c r="H556" s="50"/>
      <c r="I556" s="50"/>
    </row>
    <row r="557" spans="5:9" s="2" customFormat="1" ht="12">
      <c r="E557" s="50"/>
      <c r="F557" s="50"/>
      <c r="G557" s="50"/>
      <c r="H557" s="50"/>
      <c r="I557" s="50"/>
    </row>
    <row r="558" spans="5:9" s="2" customFormat="1" ht="12">
      <c r="E558" s="50"/>
      <c r="F558" s="50"/>
      <c r="G558" s="50"/>
      <c r="H558" s="50"/>
      <c r="I558" s="50"/>
    </row>
    <row r="559" spans="5:9" s="2" customFormat="1" ht="12">
      <c r="E559" s="50"/>
      <c r="F559" s="50"/>
      <c r="G559" s="50"/>
      <c r="H559" s="50"/>
      <c r="I559" s="50"/>
    </row>
    <row r="560" spans="5:9" s="2" customFormat="1" ht="12">
      <c r="E560" s="50"/>
      <c r="F560" s="50"/>
      <c r="G560" s="50"/>
      <c r="H560" s="50"/>
      <c r="I560" s="50"/>
    </row>
    <row r="561" spans="5:9" s="2" customFormat="1" ht="12">
      <c r="E561" s="50"/>
      <c r="F561" s="50"/>
      <c r="G561" s="50"/>
      <c r="H561" s="50"/>
      <c r="I561" s="50"/>
    </row>
    <row r="562" spans="5:9" s="2" customFormat="1" ht="12">
      <c r="E562" s="50"/>
      <c r="F562" s="50"/>
      <c r="G562" s="50"/>
      <c r="H562" s="50"/>
      <c r="I562" s="50"/>
    </row>
    <row r="563" spans="5:9" s="2" customFormat="1" ht="12">
      <c r="E563" s="50"/>
      <c r="F563" s="50"/>
      <c r="G563" s="50"/>
      <c r="H563" s="50"/>
      <c r="I563" s="50"/>
    </row>
    <row r="564" spans="5:9" s="2" customFormat="1" ht="12">
      <c r="E564" s="50"/>
      <c r="F564" s="50"/>
      <c r="G564" s="50"/>
      <c r="H564" s="50"/>
      <c r="I564" s="50"/>
    </row>
    <row r="565" spans="5:9" s="2" customFormat="1" ht="12">
      <c r="E565" s="50"/>
      <c r="F565" s="50"/>
      <c r="G565" s="50"/>
      <c r="H565" s="50"/>
      <c r="I565" s="50"/>
    </row>
    <row r="566" spans="5:9" s="2" customFormat="1" ht="12">
      <c r="E566" s="50"/>
      <c r="F566" s="50"/>
      <c r="G566" s="50"/>
      <c r="H566" s="50"/>
      <c r="I566" s="50"/>
    </row>
    <row r="567" spans="5:9" s="2" customFormat="1" ht="12">
      <c r="E567" s="50"/>
      <c r="F567" s="50"/>
      <c r="G567" s="50"/>
      <c r="H567" s="50"/>
      <c r="I567" s="50"/>
    </row>
    <row r="568" spans="5:9" s="2" customFormat="1" ht="12">
      <c r="E568" s="50"/>
      <c r="F568" s="50"/>
      <c r="G568" s="50"/>
      <c r="H568" s="50"/>
      <c r="I568" s="50"/>
    </row>
    <row r="569" spans="5:9" s="2" customFormat="1" ht="12">
      <c r="E569" s="50"/>
      <c r="F569" s="50"/>
      <c r="G569" s="50"/>
      <c r="H569" s="50"/>
      <c r="I569" s="50"/>
    </row>
    <row r="570" spans="5:9" s="2" customFormat="1" ht="12">
      <c r="E570" s="50"/>
      <c r="F570" s="50"/>
      <c r="G570" s="50"/>
      <c r="H570" s="50"/>
      <c r="I570" s="50"/>
    </row>
    <row r="571" spans="5:9" s="2" customFormat="1" ht="12">
      <c r="E571" s="50"/>
      <c r="F571" s="50"/>
      <c r="G571" s="50"/>
      <c r="H571" s="50"/>
      <c r="I571" s="50"/>
    </row>
    <row r="572" spans="5:9" s="2" customFormat="1" ht="12">
      <c r="E572" s="50"/>
      <c r="F572" s="50"/>
      <c r="G572" s="50"/>
      <c r="H572" s="50"/>
      <c r="I572" s="50"/>
    </row>
    <row r="573" spans="5:9" s="2" customFormat="1" ht="12">
      <c r="E573" s="50"/>
      <c r="F573" s="50"/>
      <c r="G573" s="50"/>
      <c r="H573" s="50"/>
      <c r="I573" s="50"/>
    </row>
    <row r="574" spans="5:9" s="2" customFormat="1" ht="12">
      <c r="E574" s="50"/>
      <c r="F574" s="50"/>
      <c r="G574" s="50"/>
      <c r="H574" s="50"/>
      <c r="I574" s="50"/>
    </row>
    <row r="575" spans="5:9" s="2" customFormat="1" ht="12">
      <c r="E575" s="50"/>
      <c r="F575" s="50"/>
      <c r="G575" s="50"/>
      <c r="H575" s="50"/>
      <c r="I575" s="50"/>
    </row>
    <row r="576" spans="5:9" s="2" customFormat="1" ht="12">
      <c r="E576" s="50"/>
      <c r="F576" s="50"/>
      <c r="G576" s="50"/>
      <c r="H576" s="50"/>
      <c r="I576" s="50"/>
    </row>
    <row r="577" spans="5:9" s="2" customFormat="1" ht="12">
      <c r="E577" s="50"/>
      <c r="F577" s="50"/>
      <c r="G577" s="50"/>
      <c r="H577" s="50"/>
      <c r="I577" s="50"/>
    </row>
    <row r="578" spans="5:9" s="2" customFormat="1" ht="12">
      <c r="E578" s="50"/>
      <c r="F578" s="50"/>
      <c r="G578" s="50"/>
      <c r="H578" s="50"/>
      <c r="I578" s="50"/>
    </row>
    <row r="579" spans="5:9" s="2" customFormat="1" ht="12">
      <c r="E579" s="50"/>
      <c r="F579" s="50"/>
      <c r="G579" s="50"/>
      <c r="H579" s="50"/>
      <c r="I579" s="50"/>
    </row>
    <row r="580" spans="5:9" s="2" customFormat="1" ht="12">
      <c r="E580" s="50"/>
      <c r="F580" s="50"/>
      <c r="G580" s="50"/>
      <c r="H580" s="50"/>
      <c r="I580" s="50"/>
    </row>
    <row r="581" spans="5:9" s="2" customFormat="1" ht="12">
      <c r="E581" s="50"/>
      <c r="F581" s="50"/>
      <c r="G581" s="50"/>
      <c r="H581" s="50"/>
      <c r="I581" s="50"/>
    </row>
    <row r="582" spans="5:9" s="2" customFormat="1" ht="12">
      <c r="E582" s="50"/>
      <c r="F582" s="50"/>
      <c r="G582" s="50"/>
      <c r="H582" s="50"/>
      <c r="I582" s="50"/>
    </row>
    <row r="583" spans="5:9" s="2" customFormat="1" ht="12">
      <c r="E583" s="50"/>
      <c r="F583" s="50"/>
      <c r="G583" s="50"/>
      <c r="H583" s="50"/>
      <c r="I583" s="50"/>
    </row>
    <row r="584" spans="5:9" s="2" customFormat="1" ht="12">
      <c r="E584" s="50"/>
      <c r="F584" s="50"/>
      <c r="G584" s="50"/>
      <c r="H584" s="50"/>
      <c r="I584" s="50"/>
    </row>
    <row r="585" spans="5:9" s="2" customFormat="1" ht="12">
      <c r="E585" s="50"/>
      <c r="F585" s="50"/>
      <c r="G585" s="50"/>
      <c r="H585" s="50"/>
      <c r="I585" s="50"/>
    </row>
    <row r="586" spans="5:9" s="2" customFormat="1" ht="12">
      <c r="E586" s="50"/>
      <c r="F586" s="50"/>
      <c r="G586" s="50"/>
      <c r="H586" s="50"/>
      <c r="I586" s="50"/>
    </row>
    <row r="587" spans="5:9" s="2" customFormat="1" ht="12">
      <c r="E587" s="50"/>
      <c r="F587" s="50"/>
      <c r="G587" s="50"/>
      <c r="H587" s="50"/>
      <c r="I587" s="50"/>
    </row>
    <row r="588" spans="5:9" s="2" customFormat="1" ht="12">
      <c r="E588" s="50"/>
      <c r="F588" s="50"/>
      <c r="G588" s="50"/>
      <c r="H588" s="50"/>
      <c r="I588" s="50"/>
    </row>
    <row r="589" spans="5:9" s="2" customFormat="1" ht="12">
      <c r="E589" s="50"/>
      <c r="F589" s="50"/>
      <c r="G589" s="50"/>
      <c r="H589" s="50"/>
      <c r="I589" s="50"/>
    </row>
    <row r="590" spans="5:9" s="2" customFormat="1" ht="12">
      <c r="E590" s="50"/>
      <c r="F590" s="50"/>
      <c r="G590" s="50"/>
      <c r="H590" s="50"/>
      <c r="I590" s="50"/>
    </row>
    <row r="591" spans="5:9" s="2" customFormat="1" ht="12">
      <c r="E591" s="50"/>
      <c r="F591" s="50"/>
      <c r="G591" s="50"/>
      <c r="H591" s="50"/>
      <c r="I591" s="50"/>
    </row>
    <row r="592" spans="5:9" s="2" customFormat="1" ht="12">
      <c r="E592" s="50"/>
      <c r="F592" s="50"/>
      <c r="G592" s="50"/>
      <c r="H592" s="50"/>
      <c r="I592" s="50"/>
    </row>
    <row r="593" spans="5:9" s="2" customFormat="1" ht="12">
      <c r="E593" s="50"/>
      <c r="F593" s="50"/>
      <c r="G593" s="50"/>
      <c r="H593" s="50"/>
      <c r="I593" s="50"/>
    </row>
    <row r="594" spans="5:9" s="2" customFormat="1" ht="12">
      <c r="E594" s="50"/>
      <c r="F594" s="50"/>
      <c r="G594" s="50"/>
      <c r="H594" s="50"/>
      <c r="I594" s="50"/>
    </row>
    <row r="595" spans="5:9" s="2" customFormat="1" ht="12">
      <c r="E595" s="50"/>
      <c r="F595" s="50"/>
      <c r="G595" s="50"/>
      <c r="H595" s="50"/>
      <c r="I595" s="50"/>
    </row>
    <row r="596" spans="5:9" s="2" customFormat="1" ht="12">
      <c r="E596" s="50"/>
      <c r="F596" s="50"/>
      <c r="G596" s="50"/>
      <c r="H596" s="50"/>
      <c r="I596" s="50"/>
    </row>
    <row r="597" spans="5:9" s="2" customFormat="1" ht="12">
      <c r="E597" s="50"/>
      <c r="F597" s="50"/>
      <c r="G597" s="50"/>
      <c r="H597" s="50"/>
      <c r="I597" s="50"/>
    </row>
    <row r="598" spans="5:9" s="2" customFormat="1" ht="12">
      <c r="E598" s="50"/>
      <c r="F598" s="50"/>
      <c r="G598" s="50"/>
      <c r="H598" s="50"/>
      <c r="I598" s="50"/>
    </row>
    <row r="599" spans="5:9" s="2" customFormat="1" ht="12">
      <c r="E599" s="50"/>
      <c r="F599" s="50"/>
      <c r="G599" s="50"/>
      <c r="H599" s="50"/>
      <c r="I599" s="50"/>
    </row>
    <row r="600" spans="5:9" s="2" customFormat="1" ht="12">
      <c r="E600" s="50"/>
      <c r="F600" s="50"/>
      <c r="G600" s="50"/>
      <c r="H600" s="50"/>
      <c r="I600" s="50"/>
    </row>
    <row r="601" spans="5:9" s="2" customFormat="1" ht="12">
      <c r="E601" s="50"/>
      <c r="F601" s="50"/>
      <c r="G601" s="50"/>
      <c r="H601" s="50"/>
      <c r="I601" s="50"/>
    </row>
    <row r="602" spans="5:9" s="2" customFormat="1" ht="12">
      <c r="E602" s="50"/>
      <c r="F602" s="50"/>
      <c r="G602" s="50"/>
      <c r="H602" s="50"/>
      <c r="I602" s="50"/>
    </row>
    <row r="603" spans="5:9" s="2" customFormat="1" ht="12">
      <c r="E603" s="50"/>
      <c r="F603" s="50"/>
      <c r="G603" s="50"/>
      <c r="H603" s="50"/>
      <c r="I603" s="50"/>
    </row>
    <row r="604" spans="5:9" s="2" customFormat="1" ht="12">
      <c r="E604" s="50"/>
      <c r="F604" s="50"/>
      <c r="G604" s="50"/>
      <c r="H604" s="50"/>
      <c r="I604" s="50"/>
    </row>
    <row r="605" spans="5:9" s="2" customFormat="1" ht="12">
      <c r="E605" s="50"/>
      <c r="F605" s="50"/>
      <c r="G605" s="50"/>
      <c r="H605" s="50"/>
      <c r="I605" s="50"/>
    </row>
    <row r="606" spans="5:9" s="2" customFormat="1" ht="12">
      <c r="E606" s="50"/>
      <c r="F606" s="50"/>
      <c r="G606" s="50"/>
      <c r="H606" s="50"/>
      <c r="I606" s="50"/>
    </row>
    <row r="607" spans="5:9" s="2" customFormat="1" ht="12">
      <c r="E607" s="50"/>
      <c r="F607" s="50"/>
      <c r="G607" s="50"/>
      <c r="H607" s="50"/>
      <c r="I607" s="50"/>
    </row>
    <row r="608" spans="5:9" s="2" customFormat="1" ht="12">
      <c r="E608" s="50"/>
      <c r="F608" s="50"/>
      <c r="G608" s="50"/>
      <c r="H608" s="50"/>
      <c r="I608" s="50"/>
    </row>
    <row r="609" spans="5:9" s="2" customFormat="1" ht="12">
      <c r="E609" s="50"/>
      <c r="F609" s="50"/>
      <c r="G609" s="50"/>
      <c r="H609" s="50"/>
      <c r="I609" s="50"/>
    </row>
    <row r="610" spans="5:9" s="2" customFormat="1" ht="12">
      <c r="E610" s="50"/>
      <c r="F610" s="50"/>
      <c r="G610" s="50"/>
      <c r="H610" s="50"/>
      <c r="I610" s="50"/>
    </row>
    <row r="611" spans="5:9" s="2" customFormat="1" ht="12">
      <c r="E611" s="50"/>
      <c r="F611" s="50"/>
      <c r="G611" s="50"/>
      <c r="H611" s="50"/>
      <c r="I611" s="50"/>
    </row>
    <row r="612" spans="5:9" s="2" customFormat="1" ht="12">
      <c r="E612" s="50"/>
      <c r="F612" s="50"/>
      <c r="G612" s="50"/>
      <c r="H612" s="50"/>
      <c r="I612" s="50"/>
    </row>
    <row r="613" spans="5:9" s="2" customFormat="1" ht="12">
      <c r="E613" s="50"/>
      <c r="F613" s="50"/>
      <c r="G613" s="50"/>
      <c r="H613" s="50"/>
      <c r="I613" s="50"/>
    </row>
    <row r="614" spans="5:9" s="2" customFormat="1" ht="12">
      <c r="E614" s="50"/>
      <c r="F614" s="50"/>
      <c r="G614" s="50"/>
      <c r="H614" s="50"/>
      <c r="I614" s="50"/>
    </row>
    <row r="615" spans="5:9" s="2" customFormat="1" ht="12">
      <c r="E615" s="50"/>
      <c r="F615" s="50"/>
      <c r="G615" s="50"/>
      <c r="H615" s="50"/>
      <c r="I615" s="50"/>
    </row>
    <row r="616" spans="5:9" s="2" customFormat="1" ht="12">
      <c r="E616" s="50"/>
      <c r="F616" s="50"/>
      <c r="G616" s="50"/>
      <c r="H616" s="50"/>
      <c r="I616" s="50"/>
    </row>
    <row r="617" spans="5:9" s="2" customFormat="1" ht="12">
      <c r="E617" s="50"/>
      <c r="F617" s="50"/>
      <c r="G617" s="50"/>
      <c r="H617" s="50"/>
      <c r="I617" s="50"/>
    </row>
    <row r="618" spans="5:9" s="2" customFormat="1" ht="12">
      <c r="E618" s="50"/>
      <c r="F618" s="50"/>
      <c r="G618" s="50"/>
      <c r="H618" s="50"/>
      <c r="I618" s="50"/>
    </row>
    <row r="619" spans="5:9" s="2" customFormat="1" ht="12">
      <c r="E619" s="50"/>
      <c r="F619" s="50"/>
      <c r="G619" s="50"/>
      <c r="H619" s="50"/>
      <c r="I619" s="50"/>
    </row>
    <row r="620" spans="5:9" s="2" customFormat="1" ht="12">
      <c r="E620" s="50"/>
      <c r="F620" s="50"/>
      <c r="G620" s="50"/>
      <c r="H620" s="50"/>
      <c r="I620" s="50"/>
    </row>
    <row r="621" spans="5:9" s="2" customFormat="1" ht="12">
      <c r="E621" s="50"/>
      <c r="F621" s="50"/>
      <c r="G621" s="50"/>
      <c r="H621" s="50"/>
      <c r="I621" s="50"/>
    </row>
    <row r="622" spans="5:9" s="2" customFormat="1" ht="12">
      <c r="E622" s="50"/>
      <c r="F622" s="50"/>
      <c r="G622" s="50"/>
      <c r="H622" s="50"/>
      <c r="I622" s="50"/>
    </row>
    <row r="623" spans="5:9" s="2" customFormat="1" ht="12">
      <c r="E623" s="50"/>
      <c r="F623" s="50"/>
      <c r="G623" s="50"/>
      <c r="H623" s="50"/>
      <c r="I623" s="50"/>
    </row>
    <row r="624" spans="5:9" s="2" customFormat="1" ht="12">
      <c r="E624" s="50"/>
      <c r="F624" s="50"/>
      <c r="G624" s="50"/>
      <c r="H624" s="50"/>
      <c r="I624" s="50"/>
    </row>
    <row r="625" spans="5:9" s="2" customFormat="1" ht="12">
      <c r="E625" s="50"/>
      <c r="F625" s="50"/>
      <c r="G625" s="50"/>
      <c r="H625" s="50"/>
      <c r="I625" s="50"/>
    </row>
    <row r="626" spans="5:9" s="2" customFormat="1" ht="12">
      <c r="E626" s="50"/>
      <c r="F626" s="50"/>
      <c r="G626" s="50"/>
      <c r="H626" s="50"/>
      <c r="I626" s="50"/>
    </row>
    <row r="627" spans="5:9" s="2" customFormat="1" ht="12">
      <c r="E627" s="50"/>
      <c r="F627" s="50"/>
      <c r="G627" s="50"/>
      <c r="H627" s="50"/>
      <c r="I627" s="50"/>
    </row>
    <row r="628" spans="5:9" s="2" customFormat="1" ht="12">
      <c r="E628" s="50"/>
      <c r="F628" s="50"/>
      <c r="G628" s="50"/>
      <c r="H628" s="50"/>
      <c r="I628" s="50"/>
    </row>
    <row r="629" spans="5:9" s="2" customFormat="1" ht="12">
      <c r="E629" s="50"/>
      <c r="F629" s="50"/>
      <c r="G629" s="50"/>
      <c r="H629" s="50"/>
      <c r="I629" s="50"/>
    </row>
    <row r="630" spans="5:9" s="2" customFormat="1" ht="12">
      <c r="E630" s="50"/>
      <c r="F630" s="50"/>
      <c r="G630" s="50"/>
      <c r="H630" s="50"/>
      <c r="I630" s="50"/>
    </row>
    <row r="631" spans="5:9" s="2" customFormat="1" ht="12">
      <c r="E631" s="50"/>
      <c r="F631" s="50"/>
      <c r="G631" s="50"/>
      <c r="H631" s="50"/>
      <c r="I631" s="50"/>
    </row>
    <row r="632" spans="5:9" s="2" customFormat="1" ht="12">
      <c r="E632" s="50"/>
      <c r="F632" s="50"/>
      <c r="G632" s="50"/>
      <c r="H632" s="50"/>
      <c r="I632" s="50"/>
    </row>
    <row r="633" spans="5:9" s="2" customFormat="1" ht="12">
      <c r="E633" s="50"/>
      <c r="F633" s="50"/>
      <c r="G633" s="50"/>
      <c r="H633" s="50"/>
      <c r="I633" s="50"/>
    </row>
    <row r="634" spans="5:9" s="2" customFormat="1" ht="12">
      <c r="E634" s="50"/>
      <c r="F634" s="50"/>
      <c r="G634" s="50"/>
      <c r="H634" s="50"/>
      <c r="I634" s="50"/>
    </row>
    <row r="635" spans="5:9" s="2" customFormat="1" ht="12">
      <c r="E635" s="50"/>
      <c r="F635" s="50"/>
      <c r="G635" s="50"/>
      <c r="H635" s="50"/>
      <c r="I635" s="50"/>
    </row>
    <row r="636" spans="5:9" s="2" customFormat="1" ht="12">
      <c r="E636" s="50"/>
      <c r="F636" s="50"/>
      <c r="G636" s="50"/>
      <c r="H636" s="50"/>
      <c r="I636" s="50"/>
    </row>
    <row r="637" spans="5:9" s="2" customFormat="1" ht="12">
      <c r="E637" s="50"/>
      <c r="F637" s="50"/>
      <c r="G637" s="50"/>
      <c r="H637" s="50"/>
      <c r="I637" s="50"/>
    </row>
    <row r="638" spans="5:9" s="2" customFormat="1" ht="12">
      <c r="E638" s="50"/>
      <c r="F638" s="50"/>
      <c r="G638" s="50"/>
      <c r="H638" s="50"/>
      <c r="I638" s="50"/>
    </row>
    <row r="639" spans="5:9" s="2" customFormat="1" ht="12">
      <c r="E639" s="50"/>
      <c r="F639" s="50"/>
      <c r="G639" s="50"/>
      <c r="H639" s="50"/>
      <c r="I639" s="50"/>
    </row>
    <row r="640" spans="5:9" s="2" customFormat="1" ht="12">
      <c r="E640" s="50"/>
      <c r="F640" s="50"/>
      <c r="G640" s="50"/>
      <c r="H640" s="50"/>
      <c r="I640" s="50"/>
    </row>
    <row r="641" spans="5:9" s="2" customFormat="1" ht="12">
      <c r="E641" s="50"/>
      <c r="F641" s="50"/>
      <c r="G641" s="50"/>
      <c r="H641" s="50"/>
      <c r="I641" s="50"/>
    </row>
    <row r="642" spans="5:9" s="2" customFormat="1" ht="12">
      <c r="E642" s="50"/>
      <c r="F642" s="50"/>
      <c r="G642" s="50"/>
      <c r="H642" s="50"/>
      <c r="I642" s="50"/>
    </row>
    <row r="643" spans="5:9" s="2" customFormat="1" ht="12">
      <c r="E643" s="50"/>
      <c r="F643" s="50"/>
      <c r="G643" s="50"/>
      <c r="H643" s="50"/>
      <c r="I643" s="50"/>
    </row>
    <row r="644" spans="5:9" s="2" customFormat="1" ht="12">
      <c r="E644" s="50"/>
      <c r="F644" s="50"/>
      <c r="G644" s="50"/>
      <c r="H644" s="50"/>
      <c r="I644" s="50"/>
    </row>
    <row r="645" spans="5:9" s="2" customFormat="1" ht="12">
      <c r="E645" s="50"/>
      <c r="F645" s="50"/>
      <c r="G645" s="50"/>
      <c r="H645" s="50"/>
      <c r="I645" s="50"/>
    </row>
    <row r="646" spans="5:9" s="2" customFormat="1" ht="12">
      <c r="E646" s="50"/>
      <c r="F646" s="50"/>
      <c r="G646" s="50"/>
      <c r="H646" s="50"/>
      <c r="I646" s="50"/>
    </row>
    <row r="647" spans="5:9" s="2" customFormat="1" ht="12">
      <c r="E647" s="50"/>
      <c r="F647" s="50"/>
      <c r="G647" s="50"/>
      <c r="H647" s="50"/>
      <c r="I647" s="50"/>
    </row>
    <row r="648" spans="5:9" s="2" customFormat="1" ht="12">
      <c r="E648" s="50"/>
      <c r="F648" s="50"/>
      <c r="G648" s="50"/>
      <c r="H648" s="50"/>
      <c r="I648" s="50"/>
    </row>
    <row r="649" spans="5:9" s="2" customFormat="1" ht="12">
      <c r="E649" s="50"/>
      <c r="F649" s="50"/>
      <c r="G649" s="50"/>
      <c r="H649" s="50"/>
      <c r="I649" s="50"/>
    </row>
    <row r="650" spans="5:9" s="2" customFormat="1" ht="12">
      <c r="E650" s="50"/>
      <c r="F650" s="50"/>
      <c r="G650" s="50"/>
      <c r="H650" s="50"/>
      <c r="I650" s="50"/>
    </row>
    <row r="651" spans="5:9" s="2" customFormat="1" ht="12">
      <c r="E651" s="50"/>
      <c r="F651" s="50"/>
      <c r="G651" s="50"/>
      <c r="H651" s="50"/>
      <c r="I651" s="50"/>
    </row>
    <row r="652" spans="5:9" s="2" customFormat="1" ht="12">
      <c r="E652" s="50"/>
      <c r="F652" s="50"/>
      <c r="G652" s="50"/>
      <c r="H652" s="50"/>
      <c r="I652" s="50"/>
    </row>
    <row r="653" spans="5:9" s="2" customFormat="1" ht="12">
      <c r="E653" s="50"/>
      <c r="F653" s="50"/>
      <c r="G653" s="50"/>
      <c r="H653" s="50"/>
      <c r="I653" s="50"/>
    </row>
    <row r="654" spans="5:9" s="2" customFormat="1" ht="12">
      <c r="E654" s="50"/>
      <c r="F654" s="50"/>
      <c r="G654" s="50"/>
      <c r="H654" s="50"/>
      <c r="I654" s="50"/>
    </row>
    <row r="655" spans="5:9" s="2" customFormat="1" ht="12">
      <c r="E655" s="50"/>
      <c r="F655" s="50"/>
      <c r="G655" s="50"/>
      <c r="H655" s="50"/>
      <c r="I655" s="50"/>
    </row>
    <row r="656" spans="5:9" s="2" customFormat="1" ht="12">
      <c r="E656" s="50"/>
      <c r="F656" s="50"/>
      <c r="G656" s="50"/>
      <c r="H656" s="50"/>
      <c r="I656" s="50"/>
    </row>
    <row r="657" spans="5:9" s="2" customFormat="1" ht="12">
      <c r="E657" s="50"/>
      <c r="F657" s="50"/>
      <c r="G657" s="50"/>
      <c r="H657" s="50"/>
      <c r="I657" s="50"/>
    </row>
    <row r="658" spans="5:9" s="2" customFormat="1" ht="12">
      <c r="E658" s="50"/>
      <c r="F658" s="50"/>
      <c r="G658" s="50"/>
      <c r="H658" s="50"/>
      <c r="I658" s="50"/>
    </row>
    <row r="659" spans="5:9" s="2" customFormat="1" ht="12">
      <c r="E659" s="50"/>
      <c r="F659" s="50"/>
      <c r="G659" s="50"/>
      <c r="H659" s="50"/>
      <c r="I659" s="50"/>
    </row>
    <row r="660" spans="5:9" s="2" customFormat="1" ht="12">
      <c r="E660" s="50"/>
      <c r="F660" s="50"/>
      <c r="G660" s="50"/>
      <c r="H660" s="50"/>
      <c r="I660" s="50"/>
    </row>
    <row r="661" spans="5:9" s="2" customFormat="1" ht="12">
      <c r="E661" s="50"/>
      <c r="F661" s="50"/>
      <c r="G661" s="50"/>
      <c r="H661" s="50"/>
      <c r="I661" s="50"/>
    </row>
    <row r="662" spans="5:9" s="2" customFormat="1" ht="12">
      <c r="E662" s="50"/>
      <c r="F662" s="50"/>
      <c r="G662" s="50"/>
      <c r="H662" s="50"/>
      <c r="I662" s="50"/>
    </row>
    <row r="663" spans="5:9" s="2" customFormat="1" ht="12">
      <c r="E663" s="50"/>
      <c r="F663" s="50"/>
      <c r="G663" s="50"/>
      <c r="H663" s="50"/>
      <c r="I663" s="50"/>
    </row>
    <row r="664" spans="5:9" s="2" customFormat="1" ht="12">
      <c r="E664" s="50"/>
      <c r="F664" s="50"/>
      <c r="G664" s="50"/>
      <c r="H664" s="50"/>
      <c r="I664" s="50"/>
    </row>
    <row r="665" spans="5:9" s="2" customFormat="1" ht="12">
      <c r="E665" s="50"/>
      <c r="F665" s="50"/>
      <c r="G665" s="50"/>
      <c r="H665" s="50"/>
      <c r="I665" s="50"/>
    </row>
    <row r="666" spans="5:9" s="2" customFormat="1" ht="12">
      <c r="E666" s="50"/>
      <c r="F666" s="50"/>
      <c r="G666" s="50"/>
      <c r="H666" s="50"/>
      <c r="I666" s="50"/>
    </row>
    <row r="667" spans="5:9" s="2" customFormat="1" ht="12">
      <c r="E667" s="50"/>
      <c r="F667" s="50"/>
      <c r="G667" s="50"/>
      <c r="H667" s="50"/>
      <c r="I667" s="50"/>
    </row>
    <row r="668" spans="5:9" s="2" customFormat="1" ht="12">
      <c r="E668" s="50"/>
      <c r="F668" s="50"/>
      <c r="G668" s="50"/>
      <c r="H668" s="50"/>
      <c r="I668" s="50"/>
    </row>
    <row r="669" spans="5:9" s="2" customFormat="1" ht="12">
      <c r="E669" s="50"/>
      <c r="F669" s="50"/>
      <c r="G669" s="50"/>
      <c r="H669" s="50"/>
      <c r="I669" s="50"/>
    </row>
    <row r="670" spans="5:9" s="2" customFormat="1" ht="12">
      <c r="E670" s="50"/>
      <c r="F670" s="50"/>
      <c r="G670" s="50"/>
      <c r="H670" s="50"/>
      <c r="I670" s="50"/>
    </row>
    <row r="671" spans="5:9" s="2" customFormat="1" ht="12">
      <c r="E671" s="50"/>
      <c r="F671" s="50"/>
      <c r="G671" s="50"/>
      <c r="H671" s="50"/>
      <c r="I671" s="50"/>
    </row>
    <row r="672" spans="5:9" s="2" customFormat="1" ht="12">
      <c r="E672" s="50"/>
      <c r="F672" s="50"/>
      <c r="G672" s="50"/>
      <c r="H672" s="50"/>
      <c r="I672" s="50"/>
    </row>
    <row r="673" spans="5:9" s="2" customFormat="1" ht="12">
      <c r="E673" s="50"/>
      <c r="F673" s="50"/>
      <c r="G673" s="50"/>
      <c r="H673" s="50"/>
      <c r="I673" s="50"/>
    </row>
    <row r="674" spans="5:9" s="2" customFormat="1" ht="12">
      <c r="E674" s="50"/>
      <c r="F674" s="50"/>
      <c r="G674" s="50"/>
      <c r="H674" s="50"/>
      <c r="I674" s="50"/>
    </row>
    <row r="675" spans="5:9" s="2" customFormat="1" ht="12">
      <c r="E675" s="50"/>
      <c r="F675" s="50"/>
      <c r="G675" s="50"/>
      <c r="H675" s="50"/>
      <c r="I675" s="50"/>
    </row>
    <row r="676" spans="5:9" s="2" customFormat="1" ht="12">
      <c r="E676" s="50"/>
      <c r="F676" s="50"/>
      <c r="G676" s="50"/>
      <c r="H676" s="50"/>
      <c r="I676" s="50"/>
    </row>
    <row r="677" spans="5:9" s="2" customFormat="1" ht="12">
      <c r="E677" s="50"/>
      <c r="F677" s="50"/>
      <c r="G677" s="50"/>
      <c r="H677" s="50"/>
      <c r="I677" s="50"/>
    </row>
    <row r="678" spans="5:9" s="2" customFormat="1" ht="12">
      <c r="E678" s="50"/>
      <c r="F678" s="50"/>
      <c r="G678" s="50"/>
      <c r="H678" s="50"/>
      <c r="I678" s="50"/>
    </row>
    <row r="679" spans="5:9" s="2" customFormat="1" ht="12">
      <c r="E679" s="50"/>
      <c r="F679" s="50"/>
      <c r="G679" s="50"/>
      <c r="H679" s="50"/>
      <c r="I679" s="50"/>
    </row>
    <row r="680" spans="5:9" s="2" customFormat="1" ht="12">
      <c r="E680" s="50"/>
      <c r="F680" s="50"/>
      <c r="G680" s="50"/>
      <c r="H680" s="50"/>
      <c r="I680" s="50"/>
    </row>
    <row r="681" spans="5:9" s="2" customFormat="1" ht="12">
      <c r="E681" s="50"/>
      <c r="F681" s="50"/>
      <c r="G681" s="50"/>
      <c r="H681" s="50"/>
      <c r="I681" s="50"/>
    </row>
    <row r="682" spans="5:9" s="2" customFormat="1" ht="12">
      <c r="E682" s="50"/>
      <c r="F682" s="50"/>
      <c r="G682" s="50"/>
      <c r="H682" s="50"/>
      <c r="I682" s="50"/>
    </row>
    <row r="683" spans="5:9" s="2" customFormat="1" ht="12">
      <c r="E683" s="50"/>
      <c r="F683" s="50"/>
      <c r="G683" s="50"/>
      <c r="H683" s="50"/>
      <c r="I683" s="50"/>
    </row>
    <row r="684" spans="5:9" s="2" customFormat="1" ht="12">
      <c r="E684" s="50"/>
      <c r="F684" s="50"/>
      <c r="G684" s="50"/>
      <c r="H684" s="50"/>
      <c r="I684" s="50"/>
    </row>
    <row r="685" spans="5:9" s="2" customFormat="1" ht="12">
      <c r="E685" s="50"/>
      <c r="F685" s="50"/>
      <c r="G685" s="50"/>
      <c r="H685" s="50"/>
      <c r="I685" s="50"/>
    </row>
    <row r="686" spans="5:9" s="2" customFormat="1" ht="12">
      <c r="E686" s="50"/>
      <c r="F686" s="50"/>
      <c r="G686" s="50"/>
      <c r="H686" s="50"/>
      <c r="I686" s="50"/>
    </row>
    <row r="687" spans="5:9" s="2" customFormat="1" ht="12">
      <c r="E687" s="50"/>
      <c r="F687" s="50"/>
      <c r="G687" s="50"/>
      <c r="H687" s="50"/>
      <c r="I687" s="50"/>
    </row>
    <row r="688" spans="5:9" s="2" customFormat="1" ht="12">
      <c r="E688" s="50"/>
      <c r="F688" s="50"/>
      <c r="G688" s="50"/>
      <c r="H688" s="50"/>
      <c r="I688" s="50"/>
    </row>
    <row r="689" spans="5:9" s="2" customFormat="1" ht="12">
      <c r="E689" s="50"/>
      <c r="F689" s="50"/>
      <c r="G689" s="50"/>
      <c r="H689" s="50"/>
      <c r="I689" s="50"/>
    </row>
    <row r="690" spans="5:9" s="2" customFormat="1" ht="12">
      <c r="E690" s="50"/>
      <c r="F690" s="50"/>
      <c r="G690" s="50"/>
      <c r="H690" s="50"/>
      <c r="I690" s="50"/>
    </row>
    <row r="691" spans="5:9" s="2" customFormat="1" ht="12">
      <c r="E691" s="50"/>
      <c r="F691" s="50"/>
      <c r="G691" s="50"/>
      <c r="H691" s="50"/>
      <c r="I691" s="50"/>
    </row>
    <row r="692" spans="5:9" s="2" customFormat="1" ht="12">
      <c r="E692" s="50"/>
      <c r="F692" s="50"/>
      <c r="G692" s="50"/>
      <c r="H692" s="50"/>
      <c r="I692" s="50"/>
    </row>
    <row r="693" spans="5:9" s="2" customFormat="1" ht="12">
      <c r="E693" s="50"/>
      <c r="F693" s="50"/>
      <c r="G693" s="50"/>
      <c r="H693" s="50"/>
      <c r="I693" s="50"/>
    </row>
    <row r="694" spans="5:9" s="2" customFormat="1" ht="12">
      <c r="E694" s="50"/>
      <c r="F694" s="50"/>
      <c r="G694" s="50"/>
      <c r="H694" s="50"/>
      <c r="I694" s="50"/>
    </row>
    <row r="695" spans="5:9" s="2" customFormat="1" ht="12">
      <c r="E695" s="50"/>
      <c r="F695" s="50"/>
      <c r="G695" s="50"/>
      <c r="H695" s="50"/>
      <c r="I695" s="50"/>
    </row>
    <row r="696" spans="5:9" s="2" customFormat="1" ht="12">
      <c r="E696" s="50"/>
      <c r="F696" s="50"/>
      <c r="G696" s="50"/>
      <c r="H696" s="50"/>
      <c r="I696" s="50"/>
    </row>
    <row r="697" spans="5:9" s="2" customFormat="1" ht="12">
      <c r="E697" s="50"/>
      <c r="F697" s="50"/>
      <c r="G697" s="50"/>
      <c r="H697" s="50"/>
      <c r="I697" s="50"/>
    </row>
    <row r="698" spans="5:9" s="2" customFormat="1" ht="12">
      <c r="E698" s="50"/>
      <c r="F698" s="50"/>
      <c r="G698" s="50"/>
      <c r="H698" s="50"/>
      <c r="I698" s="50"/>
    </row>
    <row r="699" spans="5:9" s="2" customFormat="1" ht="12">
      <c r="E699" s="50"/>
      <c r="F699" s="50"/>
      <c r="G699" s="50"/>
      <c r="H699" s="50"/>
      <c r="I699" s="50"/>
    </row>
    <row r="700" spans="5:9" s="2" customFormat="1" ht="12">
      <c r="E700" s="50"/>
      <c r="F700" s="50"/>
      <c r="G700" s="50"/>
      <c r="H700" s="50"/>
      <c r="I700" s="50"/>
    </row>
    <row r="701" spans="5:9" s="2" customFormat="1" ht="12">
      <c r="E701" s="50"/>
      <c r="F701" s="50"/>
      <c r="G701" s="50"/>
      <c r="H701" s="50"/>
      <c r="I701" s="50"/>
    </row>
    <row r="702" spans="5:9" s="2" customFormat="1" ht="12">
      <c r="E702" s="50"/>
      <c r="F702" s="50"/>
      <c r="G702" s="50"/>
      <c r="H702" s="50"/>
      <c r="I702" s="50"/>
    </row>
    <row r="703" spans="5:9" s="2" customFormat="1" ht="12">
      <c r="E703" s="50"/>
      <c r="F703" s="50"/>
      <c r="G703" s="50"/>
      <c r="H703" s="50"/>
      <c r="I703" s="50"/>
    </row>
    <row r="704" spans="5:9" s="2" customFormat="1" ht="12">
      <c r="E704" s="50"/>
      <c r="F704" s="50"/>
      <c r="G704" s="50"/>
      <c r="H704" s="50"/>
      <c r="I704" s="50"/>
    </row>
    <row r="705" spans="5:9" s="2" customFormat="1" ht="12">
      <c r="E705" s="50"/>
      <c r="F705" s="50"/>
      <c r="G705" s="50"/>
      <c r="H705" s="50"/>
      <c r="I705" s="50"/>
    </row>
    <row r="706" spans="5:9" s="2" customFormat="1" ht="12">
      <c r="E706" s="50"/>
      <c r="F706" s="50"/>
      <c r="G706" s="50"/>
      <c r="H706" s="50"/>
      <c r="I706" s="50"/>
    </row>
    <row r="707" spans="5:9" s="2" customFormat="1" ht="12">
      <c r="E707" s="50"/>
      <c r="F707" s="50"/>
      <c r="G707" s="50"/>
      <c r="H707" s="50"/>
      <c r="I707" s="50"/>
    </row>
    <row r="708" spans="5:9" s="2" customFormat="1" ht="12">
      <c r="E708" s="50"/>
      <c r="F708" s="50"/>
      <c r="G708" s="50"/>
      <c r="H708" s="50"/>
      <c r="I708" s="50"/>
    </row>
    <row r="709" spans="5:9" s="2" customFormat="1" ht="12">
      <c r="E709" s="50"/>
      <c r="F709" s="50"/>
      <c r="G709" s="50"/>
      <c r="H709" s="50"/>
      <c r="I709" s="50"/>
    </row>
    <row r="710" spans="5:9" s="2" customFormat="1" ht="12">
      <c r="E710" s="50"/>
      <c r="F710" s="50"/>
      <c r="G710" s="50"/>
      <c r="H710" s="50"/>
      <c r="I710" s="50"/>
    </row>
    <row r="711" spans="5:9" s="2" customFormat="1" ht="12">
      <c r="E711" s="50"/>
      <c r="F711" s="50"/>
      <c r="G711" s="50"/>
      <c r="H711" s="50"/>
      <c r="I711" s="50"/>
    </row>
    <row r="712" spans="5:9" s="2" customFormat="1" ht="12">
      <c r="E712" s="50"/>
      <c r="F712" s="50"/>
      <c r="G712" s="50"/>
      <c r="H712" s="50"/>
      <c r="I712" s="50"/>
    </row>
    <row r="713" spans="5:9" s="2" customFormat="1" ht="12">
      <c r="E713" s="50"/>
      <c r="F713" s="50"/>
      <c r="G713" s="50"/>
      <c r="H713" s="50"/>
      <c r="I713" s="50"/>
    </row>
    <row r="714" spans="5:9" s="2" customFormat="1" ht="12">
      <c r="E714" s="50"/>
      <c r="F714" s="50"/>
      <c r="G714" s="50"/>
      <c r="H714" s="50"/>
      <c r="I714" s="50"/>
    </row>
    <row r="715" spans="5:9" s="2" customFormat="1" ht="12">
      <c r="E715" s="50"/>
      <c r="F715" s="50"/>
      <c r="G715" s="50"/>
      <c r="H715" s="50"/>
      <c r="I715" s="50"/>
    </row>
    <row r="716" spans="5:9" s="2" customFormat="1" ht="12">
      <c r="E716" s="50"/>
      <c r="F716" s="50"/>
      <c r="G716" s="50"/>
      <c r="H716" s="50"/>
      <c r="I716" s="50"/>
    </row>
    <row r="717" spans="5:9" s="2" customFormat="1" ht="12">
      <c r="E717" s="50"/>
      <c r="F717" s="50"/>
      <c r="G717" s="50"/>
      <c r="H717" s="50"/>
      <c r="I717" s="50"/>
    </row>
    <row r="718" spans="5:9" s="2" customFormat="1" ht="12">
      <c r="E718" s="50"/>
      <c r="F718" s="50"/>
      <c r="G718" s="50"/>
      <c r="H718" s="50"/>
      <c r="I718" s="50"/>
    </row>
    <row r="719" spans="5:9" s="2" customFormat="1" ht="12">
      <c r="E719" s="50"/>
      <c r="F719" s="50"/>
      <c r="G719" s="50"/>
      <c r="H719" s="50"/>
      <c r="I719" s="50"/>
    </row>
    <row r="720" spans="5:9" s="2" customFormat="1" ht="12">
      <c r="E720" s="50"/>
      <c r="F720" s="50"/>
      <c r="G720" s="50"/>
      <c r="H720" s="50"/>
      <c r="I720" s="50"/>
    </row>
    <row r="721" spans="5:9" s="2" customFormat="1" ht="12">
      <c r="E721" s="50"/>
      <c r="F721" s="50"/>
      <c r="G721" s="50"/>
      <c r="H721" s="50"/>
      <c r="I721" s="50"/>
    </row>
    <row r="722" spans="5:9" s="2" customFormat="1" ht="12">
      <c r="E722" s="50"/>
      <c r="F722" s="50"/>
      <c r="G722" s="50"/>
      <c r="H722" s="50"/>
      <c r="I722" s="50"/>
    </row>
    <row r="723" spans="5:9" s="2" customFormat="1" ht="12">
      <c r="E723" s="50"/>
      <c r="F723" s="50"/>
      <c r="G723" s="50"/>
      <c r="H723" s="50"/>
      <c r="I723" s="50"/>
    </row>
    <row r="724" spans="5:9" s="2" customFormat="1" ht="12">
      <c r="E724" s="50"/>
      <c r="F724" s="50"/>
      <c r="G724" s="50"/>
      <c r="H724" s="50"/>
      <c r="I724" s="50"/>
    </row>
    <row r="725" spans="5:9" s="2" customFormat="1" ht="12">
      <c r="E725" s="50"/>
      <c r="F725" s="50"/>
      <c r="G725" s="50"/>
      <c r="H725" s="50"/>
      <c r="I725" s="50"/>
    </row>
    <row r="726" spans="5:9" s="2" customFormat="1" ht="12">
      <c r="E726" s="50"/>
      <c r="F726" s="50"/>
      <c r="G726" s="50"/>
      <c r="H726" s="50"/>
      <c r="I726" s="50"/>
    </row>
    <row r="727" spans="5:9" s="2" customFormat="1" ht="12">
      <c r="E727" s="50"/>
      <c r="F727" s="50"/>
      <c r="G727" s="50"/>
      <c r="H727" s="50"/>
      <c r="I727" s="50"/>
    </row>
    <row r="728" spans="5:9" s="2" customFormat="1" ht="12">
      <c r="E728" s="50"/>
      <c r="F728" s="50"/>
      <c r="G728" s="50"/>
      <c r="H728" s="50"/>
      <c r="I728" s="50"/>
    </row>
    <row r="729" spans="5:9" s="2" customFormat="1" ht="12">
      <c r="E729" s="50"/>
      <c r="F729" s="50"/>
      <c r="G729" s="50"/>
      <c r="H729" s="50"/>
      <c r="I729" s="50"/>
    </row>
    <row r="730" spans="5:9" s="2" customFormat="1" ht="12">
      <c r="E730" s="50"/>
      <c r="F730" s="50"/>
      <c r="G730" s="50"/>
      <c r="H730" s="50"/>
      <c r="I730" s="50"/>
    </row>
    <row r="731" spans="5:9" s="2" customFormat="1" ht="12">
      <c r="E731" s="50"/>
      <c r="F731" s="50"/>
      <c r="G731" s="50"/>
      <c r="H731" s="50"/>
      <c r="I731" s="50"/>
    </row>
    <row r="732" spans="5:9" s="2" customFormat="1" ht="12">
      <c r="E732" s="50"/>
      <c r="F732" s="50"/>
      <c r="G732" s="50"/>
      <c r="H732" s="50"/>
      <c r="I732" s="50"/>
    </row>
    <row r="733" spans="5:9" s="2" customFormat="1" ht="12">
      <c r="E733" s="50"/>
      <c r="F733" s="50"/>
      <c r="G733" s="50"/>
      <c r="H733" s="50"/>
      <c r="I733" s="50"/>
    </row>
    <row r="734" spans="5:9" s="2" customFormat="1" ht="12">
      <c r="E734" s="50"/>
      <c r="F734" s="50"/>
      <c r="G734" s="50"/>
      <c r="H734" s="50"/>
      <c r="I734" s="50"/>
    </row>
    <row r="735" spans="5:9" s="2" customFormat="1" ht="12">
      <c r="E735" s="50"/>
      <c r="F735" s="50"/>
      <c r="G735" s="50"/>
      <c r="H735" s="50"/>
      <c r="I735" s="50"/>
    </row>
    <row r="736" spans="5:9" s="2" customFormat="1" ht="12">
      <c r="E736" s="50"/>
      <c r="F736" s="50"/>
      <c r="G736" s="50"/>
      <c r="H736" s="50"/>
      <c r="I736" s="50"/>
    </row>
    <row r="737" spans="5:9" s="2" customFormat="1" ht="12">
      <c r="E737" s="50"/>
      <c r="F737" s="50"/>
      <c r="G737" s="50"/>
      <c r="H737" s="50"/>
      <c r="I737" s="50"/>
    </row>
    <row r="738" spans="5:9" s="2" customFormat="1" ht="12">
      <c r="E738" s="50"/>
      <c r="F738" s="50"/>
      <c r="G738" s="50"/>
      <c r="H738" s="50"/>
      <c r="I738" s="50"/>
    </row>
    <row r="739" spans="5:9" s="2" customFormat="1" ht="12">
      <c r="E739" s="50"/>
      <c r="F739" s="50"/>
      <c r="G739" s="50"/>
      <c r="H739" s="50"/>
      <c r="I739" s="50"/>
    </row>
    <row r="740" spans="5:9" s="2" customFormat="1" ht="12">
      <c r="E740" s="50"/>
      <c r="F740" s="50"/>
      <c r="G740" s="50"/>
      <c r="H740" s="50"/>
      <c r="I740" s="50"/>
    </row>
    <row r="741" spans="5:9" s="2" customFormat="1" ht="12">
      <c r="E741" s="50"/>
      <c r="F741" s="50"/>
      <c r="G741" s="50"/>
      <c r="H741" s="50"/>
      <c r="I741" s="50"/>
    </row>
    <row r="742" spans="5:9" s="2" customFormat="1" ht="12">
      <c r="E742" s="50"/>
      <c r="F742" s="50"/>
      <c r="G742" s="50"/>
      <c r="H742" s="50"/>
      <c r="I742" s="50"/>
    </row>
    <row r="743" spans="5:9" s="2" customFormat="1" ht="12">
      <c r="E743" s="50"/>
      <c r="F743" s="50"/>
      <c r="G743" s="50"/>
      <c r="H743" s="50"/>
      <c r="I743" s="50"/>
    </row>
    <row r="744" spans="5:9" s="2" customFormat="1" ht="12">
      <c r="E744" s="50"/>
      <c r="F744" s="50"/>
      <c r="G744" s="50"/>
      <c r="H744" s="50"/>
      <c r="I744" s="50"/>
    </row>
    <row r="745" spans="5:9" s="2" customFormat="1" ht="12">
      <c r="E745" s="50"/>
      <c r="F745" s="50"/>
      <c r="G745" s="50"/>
      <c r="H745" s="50"/>
      <c r="I745" s="50"/>
    </row>
    <row r="746" spans="5:9" s="2" customFormat="1" ht="12">
      <c r="E746" s="50"/>
      <c r="F746" s="50"/>
      <c r="G746" s="50"/>
      <c r="H746" s="50"/>
      <c r="I746" s="50"/>
    </row>
    <row r="747" spans="5:9" s="2" customFormat="1" ht="12">
      <c r="E747" s="50"/>
      <c r="F747" s="50"/>
      <c r="G747" s="50"/>
      <c r="H747" s="50"/>
      <c r="I747" s="50"/>
    </row>
    <row r="748" spans="5:9" s="2" customFormat="1" ht="12">
      <c r="E748" s="50"/>
      <c r="F748" s="50"/>
      <c r="G748" s="50"/>
      <c r="H748" s="50"/>
      <c r="I748" s="50"/>
    </row>
    <row r="749" spans="5:9" s="2" customFormat="1" ht="12">
      <c r="E749" s="50"/>
      <c r="F749" s="50"/>
      <c r="G749" s="50"/>
      <c r="H749" s="50"/>
      <c r="I749" s="50"/>
    </row>
    <row r="750" spans="5:9" s="2" customFormat="1" ht="12">
      <c r="E750" s="50"/>
      <c r="F750" s="50"/>
      <c r="G750" s="50"/>
      <c r="H750" s="50"/>
      <c r="I750" s="50"/>
    </row>
    <row r="751" spans="5:9" s="2" customFormat="1" ht="12">
      <c r="E751" s="50"/>
      <c r="F751" s="50"/>
      <c r="G751" s="50"/>
      <c r="H751" s="50"/>
      <c r="I751" s="50"/>
    </row>
    <row r="752" spans="5:9" s="2" customFormat="1" ht="12">
      <c r="E752" s="50"/>
      <c r="F752" s="50"/>
      <c r="G752" s="50"/>
      <c r="H752" s="50"/>
      <c r="I752" s="50"/>
    </row>
    <row r="753" spans="5:9" s="2" customFormat="1" ht="12">
      <c r="E753" s="50"/>
      <c r="F753" s="50"/>
      <c r="G753" s="50"/>
      <c r="H753" s="50"/>
      <c r="I753" s="50"/>
    </row>
    <row r="754" spans="5:9" s="2" customFormat="1" ht="12">
      <c r="E754" s="50"/>
      <c r="F754" s="50"/>
      <c r="G754" s="50"/>
      <c r="H754" s="50"/>
      <c r="I754" s="50"/>
    </row>
    <row r="755" spans="5:9" s="2" customFormat="1" ht="12">
      <c r="E755" s="50"/>
      <c r="F755" s="50"/>
      <c r="G755" s="50"/>
      <c r="H755" s="50"/>
      <c r="I755" s="50"/>
    </row>
    <row r="756" spans="5:9" s="2" customFormat="1" ht="12">
      <c r="E756" s="50"/>
      <c r="F756" s="50"/>
      <c r="G756" s="50"/>
      <c r="H756" s="50"/>
      <c r="I756" s="50"/>
    </row>
    <row r="757" spans="5:9" s="2" customFormat="1" ht="12">
      <c r="E757" s="50"/>
      <c r="F757" s="50"/>
      <c r="G757" s="50"/>
      <c r="H757" s="50"/>
      <c r="I757" s="50"/>
    </row>
    <row r="758" spans="5:9" s="2" customFormat="1" ht="12">
      <c r="E758" s="50"/>
      <c r="F758" s="50"/>
      <c r="G758" s="50"/>
      <c r="H758" s="50"/>
      <c r="I758" s="50"/>
    </row>
    <row r="759" spans="5:9" s="2" customFormat="1" ht="12">
      <c r="E759" s="50"/>
      <c r="F759" s="50"/>
      <c r="G759" s="50"/>
      <c r="H759" s="50"/>
      <c r="I759" s="50"/>
    </row>
    <row r="760" spans="5:9" s="2" customFormat="1" ht="12">
      <c r="E760" s="50"/>
      <c r="F760" s="50"/>
      <c r="G760" s="50"/>
      <c r="H760" s="50"/>
      <c r="I760" s="50"/>
    </row>
    <row r="761" spans="5:9" s="2" customFormat="1" ht="12">
      <c r="E761" s="50"/>
      <c r="F761" s="50"/>
      <c r="G761" s="50"/>
      <c r="H761" s="50"/>
      <c r="I761" s="50"/>
    </row>
    <row r="762" spans="5:9" s="2" customFormat="1" ht="12">
      <c r="E762" s="50"/>
      <c r="F762" s="50"/>
      <c r="G762" s="50"/>
      <c r="H762" s="50"/>
      <c r="I762" s="50"/>
    </row>
    <row r="763" spans="5:9" s="2" customFormat="1" ht="12">
      <c r="E763" s="50"/>
      <c r="F763" s="50"/>
      <c r="G763" s="50"/>
      <c r="H763" s="50"/>
      <c r="I763" s="50"/>
    </row>
    <row r="764" spans="5:9" s="2" customFormat="1" ht="12">
      <c r="E764" s="50"/>
      <c r="F764" s="50"/>
      <c r="G764" s="50"/>
      <c r="H764" s="50"/>
      <c r="I764" s="50"/>
    </row>
    <row r="765" spans="5:9" s="2" customFormat="1" ht="12">
      <c r="E765" s="50"/>
      <c r="F765" s="50"/>
      <c r="G765" s="50"/>
      <c r="H765" s="50"/>
      <c r="I765" s="50"/>
    </row>
    <row r="766" spans="5:9" s="2" customFormat="1" ht="12">
      <c r="E766" s="50"/>
      <c r="F766" s="50"/>
      <c r="G766" s="50"/>
      <c r="H766" s="50"/>
      <c r="I766" s="50"/>
    </row>
    <row r="767" spans="5:9" s="2" customFormat="1" ht="12">
      <c r="E767" s="50"/>
      <c r="F767" s="50"/>
      <c r="G767" s="50"/>
      <c r="H767" s="50"/>
      <c r="I767" s="50"/>
    </row>
    <row r="768" spans="5:9" s="2" customFormat="1" ht="12">
      <c r="E768" s="50"/>
      <c r="F768" s="50"/>
      <c r="G768" s="50"/>
      <c r="H768" s="50"/>
      <c r="I768" s="50"/>
    </row>
    <row r="769" spans="5:9" s="2" customFormat="1" ht="12">
      <c r="E769" s="50"/>
      <c r="F769" s="50"/>
      <c r="G769" s="50"/>
      <c r="H769" s="50"/>
      <c r="I769" s="50"/>
    </row>
    <row r="770" spans="5:9" s="2" customFormat="1" ht="12">
      <c r="E770" s="50"/>
      <c r="F770" s="50"/>
      <c r="G770" s="50"/>
      <c r="H770" s="50"/>
      <c r="I770" s="50"/>
    </row>
    <row r="771" spans="5:9" s="2" customFormat="1" ht="12">
      <c r="E771" s="50"/>
      <c r="F771" s="50"/>
      <c r="G771" s="50"/>
      <c r="H771" s="50"/>
      <c r="I771" s="50"/>
    </row>
    <row r="772" spans="5:9" s="2" customFormat="1" ht="12">
      <c r="E772" s="50"/>
      <c r="F772" s="50"/>
      <c r="G772" s="50"/>
      <c r="H772" s="50"/>
      <c r="I772" s="50"/>
    </row>
    <row r="773" spans="5:9" s="2" customFormat="1" ht="12">
      <c r="E773" s="50"/>
      <c r="F773" s="50"/>
      <c r="G773" s="50"/>
      <c r="H773" s="50"/>
      <c r="I773" s="50"/>
    </row>
    <row r="774" spans="5:9" s="2" customFormat="1" ht="12">
      <c r="E774" s="50"/>
      <c r="F774" s="50"/>
      <c r="G774" s="50"/>
      <c r="H774" s="50"/>
      <c r="I774" s="50"/>
    </row>
    <row r="775" spans="5:9" s="2" customFormat="1" ht="12">
      <c r="E775" s="50"/>
      <c r="F775" s="50"/>
      <c r="G775" s="50"/>
      <c r="H775" s="50"/>
      <c r="I775" s="50"/>
    </row>
    <row r="776" spans="5:9" s="2" customFormat="1" ht="12">
      <c r="E776" s="50"/>
      <c r="F776" s="50"/>
      <c r="G776" s="50"/>
      <c r="H776" s="50"/>
      <c r="I776" s="50"/>
    </row>
    <row r="777" spans="5:9" s="2" customFormat="1" ht="12">
      <c r="E777" s="50"/>
      <c r="F777" s="50"/>
      <c r="G777" s="50"/>
      <c r="H777" s="50"/>
      <c r="I777" s="50"/>
    </row>
    <row r="778" spans="5:9" s="2" customFormat="1" ht="12">
      <c r="E778" s="50"/>
      <c r="F778" s="50"/>
      <c r="G778" s="50"/>
      <c r="H778" s="50"/>
      <c r="I778" s="50"/>
    </row>
    <row r="779" spans="5:9" s="2" customFormat="1" ht="12">
      <c r="E779" s="50"/>
      <c r="F779" s="50"/>
      <c r="G779" s="50"/>
      <c r="H779" s="50"/>
      <c r="I779" s="50"/>
    </row>
    <row r="780" spans="5:9" s="2" customFormat="1" ht="12">
      <c r="E780" s="50"/>
      <c r="F780" s="50"/>
      <c r="G780" s="50"/>
      <c r="H780" s="50"/>
      <c r="I780" s="50"/>
    </row>
    <row r="781" spans="5:9" s="2" customFormat="1" ht="12">
      <c r="E781" s="50"/>
      <c r="F781" s="50"/>
      <c r="G781" s="50"/>
      <c r="H781" s="50"/>
      <c r="I781" s="50"/>
    </row>
    <row r="782" spans="5:9" s="2" customFormat="1" ht="12">
      <c r="E782" s="50"/>
      <c r="F782" s="50"/>
      <c r="G782" s="50"/>
      <c r="H782" s="50"/>
      <c r="I782" s="50"/>
    </row>
    <row r="783" spans="5:9" s="2" customFormat="1" ht="12">
      <c r="E783" s="50"/>
      <c r="F783" s="50"/>
      <c r="G783" s="50"/>
      <c r="H783" s="50"/>
      <c r="I783" s="50"/>
    </row>
    <row r="784" spans="5:9" s="2" customFormat="1" ht="12">
      <c r="E784" s="50"/>
      <c r="F784" s="50"/>
      <c r="G784" s="50"/>
      <c r="H784" s="50"/>
      <c r="I784" s="50"/>
    </row>
    <row r="785" spans="5:9" s="2" customFormat="1" ht="12">
      <c r="E785" s="50"/>
      <c r="F785" s="50"/>
      <c r="G785" s="50"/>
      <c r="H785" s="50"/>
      <c r="I785" s="50"/>
    </row>
    <row r="786" spans="5:9" s="2" customFormat="1" ht="12">
      <c r="E786" s="50"/>
      <c r="F786" s="50"/>
      <c r="G786" s="50"/>
      <c r="H786" s="50"/>
      <c r="I786" s="50"/>
    </row>
    <row r="787" spans="5:9" s="2" customFormat="1" ht="12">
      <c r="E787" s="50"/>
      <c r="F787" s="50"/>
      <c r="G787" s="50"/>
      <c r="H787" s="50"/>
      <c r="I787" s="50"/>
    </row>
    <row r="788" spans="5:9" s="2" customFormat="1" ht="12">
      <c r="E788" s="50"/>
      <c r="F788" s="50"/>
      <c r="G788" s="50"/>
      <c r="H788" s="50"/>
      <c r="I788" s="50"/>
    </row>
    <row r="789" spans="5:9" s="2" customFormat="1" ht="12">
      <c r="E789" s="50"/>
      <c r="F789" s="50"/>
      <c r="G789" s="50"/>
      <c r="H789" s="50"/>
      <c r="I789" s="50"/>
    </row>
    <row r="790" spans="5:9" s="2" customFormat="1" ht="12">
      <c r="E790" s="50"/>
      <c r="F790" s="50"/>
      <c r="G790" s="50"/>
      <c r="H790" s="50"/>
      <c r="I790" s="50"/>
    </row>
    <row r="791" spans="5:9" s="2" customFormat="1" ht="12">
      <c r="E791" s="50"/>
      <c r="F791" s="50"/>
      <c r="G791" s="50"/>
      <c r="H791" s="50"/>
      <c r="I791" s="50"/>
    </row>
    <row r="792" spans="5:9" s="2" customFormat="1" ht="12">
      <c r="E792" s="50"/>
      <c r="F792" s="50"/>
      <c r="G792" s="50"/>
      <c r="H792" s="50"/>
      <c r="I792" s="50"/>
    </row>
    <row r="793" spans="5:9" s="2" customFormat="1" ht="12">
      <c r="E793" s="50"/>
      <c r="F793" s="50"/>
      <c r="G793" s="50"/>
      <c r="H793" s="50"/>
      <c r="I793" s="50"/>
    </row>
    <row r="794" spans="5:9" s="2" customFormat="1" ht="12">
      <c r="E794" s="50"/>
      <c r="F794" s="50"/>
      <c r="G794" s="50"/>
      <c r="H794" s="50"/>
      <c r="I794" s="50"/>
    </row>
    <row r="795" spans="5:9" s="2" customFormat="1" ht="12">
      <c r="E795" s="50"/>
      <c r="F795" s="50"/>
      <c r="G795" s="50"/>
      <c r="H795" s="50"/>
      <c r="I795" s="50"/>
    </row>
    <row r="796" spans="5:9" s="2" customFormat="1" ht="12">
      <c r="E796" s="50"/>
      <c r="F796" s="50"/>
      <c r="G796" s="50"/>
      <c r="H796" s="50"/>
      <c r="I796" s="50"/>
    </row>
    <row r="797" spans="5:9" s="2" customFormat="1" ht="12">
      <c r="E797" s="50"/>
      <c r="F797" s="50"/>
      <c r="G797" s="50"/>
      <c r="H797" s="50"/>
      <c r="I797" s="50"/>
    </row>
    <row r="798" spans="5:9" s="2" customFormat="1" ht="12">
      <c r="E798" s="50"/>
      <c r="F798" s="50"/>
      <c r="G798" s="50"/>
      <c r="H798" s="50"/>
      <c r="I798" s="50"/>
    </row>
    <row r="799" spans="5:9" s="2" customFormat="1" ht="12">
      <c r="E799" s="50"/>
      <c r="F799" s="50"/>
      <c r="G799" s="50"/>
      <c r="H799" s="50"/>
      <c r="I799" s="50"/>
    </row>
    <row r="800" spans="5:9" s="2" customFormat="1" ht="12">
      <c r="E800" s="50"/>
      <c r="F800" s="50"/>
      <c r="G800" s="50"/>
      <c r="H800" s="50"/>
      <c r="I800" s="50"/>
    </row>
    <row r="801" spans="5:9" s="2" customFormat="1" ht="12">
      <c r="E801" s="50"/>
      <c r="F801" s="50"/>
      <c r="G801" s="50"/>
      <c r="H801" s="50"/>
      <c r="I801" s="50"/>
    </row>
    <row r="802" spans="5:9" s="2" customFormat="1" ht="12">
      <c r="E802" s="50"/>
      <c r="F802" s="50"/>
      <c r="G802" s="50"/>
      <c r="H802" s="50"/>
      <c r="I802" s="50"/>
    </row>
    <row r="803" spans="5:9" s="2" customFormat="1" ht="12">
      <c r="E803" s="50"/>
      <c r="F803" s="50"/>
      <c r="G803" s="50"/>
      <c r="H803" s="50"/>
      <c r="I803" s="50"/>
    </row>
    <row r="804" spans="5:9" s="2" customFormat="1" ht="12">
      <c r="E804" s="50"/>
      <c r="F804" s="50"/>
      <c r="G804" s="50"/>
      <c r="H804" s="50"/>
      <c r="I804" s="50"/>
    </row>
    <row r="805" spans="5:9" s="2" customFormat="1" ht="12">
      <c r="E805" s="50"/>
      <c r="F805" s="50"/>
      <c r="G805" s="50"/>
      <c r="H805" s="50"/>
      <c r="I805" s="50"/>
    </row>
    <row r="806" spans="5:9" s="2" customFormat="1" ht="12">
      <c r="E806" s="50"/>
      <c r="F806" s="50"/>
      <c r="G806" s="50"/>
      <c r="H806" s="50"/>
      <c r="I806" s="50"/>
    </row>
    <row r="807" spans="5:9" s="2" customFormat="1" ht="12">
      <c r="E807" s="50"/>
      <c r="F807" s="50"/>
      <c r="G807" s="50"/>
      <c r="H807" s="50"/>
      <c r="I807" s="50"/>
    </row>
    <row r="808" spans="5:9" s="2" customFormat="1" ht="12">
      <c r="E808" s="50"/>
      <c r="F808" s="50"/>
      <c r="G808" s="50"/>
      <c r="H808" s="50"/>
      <c r="I808" s="50"/>
    </row>
    <row r="809" spans="5:9" s="2" customFormat="1" ht="12">
      <c r="E809" s="50"/>
      <c r="F809" s="50"/>
      <c r="G809" s="50"/>
      <c r="H809" s="50"/>
      <c r="I809" s="50"/>
    </row>
    <row r="810" spans="5:9" s="2" customFormat="1" ht="12">
      <c r="E810" s="50"/>
      <c r="F810" s="50"/>
      <c r="G810" s="50"/>
      <c r="H810" s="50"/>
      <c r="I810" s="50"/>
    </row>
    <row r="811" spans="5:9" s="2" customFormat="1" ht="12">
      <c r="E811" s="50"/>
      <c r="F811" s="50"/>
      <c r="G811" s="50"/>
      <c r="H811" s="50"/>
      <c r="I811" s="50"/>
    </row>
    <row r="812" spans="5:9" s="2" customFormat="1" ht="12">
      <c r="E812" s="50"/>
      <c r="F812" s="50"/>
      <c r="G812" s="50"/>
      <c r="H812" s="50"/>
      <c r="I812" s="50"/>
    </row>
    <row r="813" spans="5:9" s="2" customFormat="1" ht="12">
      <c r="E813" s="50"/>
      <c r="F813" s="50"/>
      <c r="G813" s="50"/>
      <c r="H813" s="50"/>
      <c r="I813" s="50"/>
    </row>
    <row r="814" spans="5:9" s="2" customFormat="1" ht="12">
      <c r="E814" s="50"/>
      <c r="F814" s="50"/>
      <c r="G814" s="50"/>
      <c r="H814" s="50"/>
      <c r="I814" s="50"/>
    </row>
    <row r="815" spans="5:9" s="2" customFormat="1" ht="12">
      <c r="E815" s="50"/>
      <c r="F815" s="50"/>
      <c r="G815" s="50"/>
      <c r="H815" s="50"/>
      <c r="I815" s="50"/>
    </row>
    <row r="816" spans="5:9" s="2" customFormat="1" ht="12">
      <c r="E816" s="50"/>
      <c r="F816" s="50"/>
      <c r="G816" s="50"/>
      <c r="H816" s="50"/>
      <c r="I816" s="50"/>
    </row>
    <row r="817" spans="5:9" s="2" customFormat="1" ht="12">
      <c r="E817" s="50"/>
      <c r="F817" s="50"/>
      <c r="G817" s="50"/>
      <c r="H817" s="50"/>
      <c r="I817" s="50"/>
    </row>
    <row r="818" spans="5:9" s="2" customFormat="1" ht="12">
      <c r="E818" s="50"/>
      <c r="F818" s="50"/>
      <c r="G818" s="50"/>
      <c r="H818" s="50"/>
      <c r="I818" s="50"/>
    </row>
    <row r="819" spans="5:9" s="2" customFormat="1" ht="12">
      <c r="E819" s="50"/>
      <c r="F819" s="50"/>
      <c r="G819" s="50"/>
      <c r="H819" s="50"/>
      <c r="I819" s="50"/>
    </row>
    <row r="820" spans="5:9" s="2" customFormat="1" ht="12">
      <c r="E820" s="50"/>
      <c r="F820" s="50"/>
      <c r="G820" s="50"/>
      <c r="H820" s="50"/>
      <c r="I820" s="50"/>
    </row>
    <row r="821" spans="5:9" s="2" customFormat="1" ht="12">
      <c r="E821" s="50"/>
      <c r="F821" s="50"/>
      <c r="G821" s="50"/>
      <c r="H821" s="50"/>
      <c r="I821" s="50"/>
    </row>
    <row r="822" spans="5:9" s="2" customFormat="1" ht="12">
      <c r="E822" s="50"/>
      <c r="F822" s="50"/>
      <c r="G822" s="50"/>
      <c r="H822" s="50"/>
      <c r="I822" s="50"/>
    </row>
    <row r="823" spans="5:9" s="2" customFormat="1" ht="12">
      <c r="E823" s="50"/>
      <c r="F823" s="50"/>
      <c r="G823" s="50"/>
      <c r="H823" s="50"/>
      <c r="I823" s="50"/>
    </row>
    <row r="824" spans="5:9" s="2" customFormat="1" ht="12">
      <c r="E824" s="50"/>
      <c r="F824" s="50"/>
      <c r="G824" s="50"/>
      <c r="H824" s="50"/>
      <c r="I824" s="50"/>
    </row>
    <row r="825" spans="5:9" s="2" customFormat="1" ht="12">
      <c r="E825" s="50"/>
      <c r="F825" s="50"/>
      <c r="G825" s="50"/>
      <c r="H825" s="50"/>
      <c r="I825" s="50"/>
    </row>
    <row r="826" spans="5:9" s="2" customFormat="1" ht="12">
      <c r="E826" s="50"/>
      <c r="F826" s="50"/>
      <c r="G826" s="50"/>
      <c r="H826" s="50"/>
      <c r="I826" s="50"/>
    </row>
    <row r="827" spans="5:9" s="2" customFormat="1" ht="12">
      <c r="E827" s="50"/>
      <c r="F827" s="50"/>
      <c r="G827" s="50"/>
      <c r="H827" s="50"/>
      <c r="I827" s="50"/>
    </row>
    <row r="828" spans="5:9" s="2" customFormat="1" ht="12">
      <c r="E828" s="50"/>
      <c r="F828" s="50"/>
      <c r="G828" s="50"/>
      <c r="H828" s="50"/>
      <c r="I828" s="50"/>
    </row>
    <row r="829" spans="5:9" s="2" customFormat="1" ht="12">
      <c r="E829" s="50"/>
      <c r="F829" s="50"/>
      <c r="G829" s="50"/>
      <c r="H829" s="50"/>
      <c r="I829" s="50"/>
    </row>
    <row r="830" spans="5:9" s="2" customFormat="1" ht="12">
      <c r="E830" s="50"/>
      <c r="F830" s="50"/>
      <c r="G830" s="50"/>
      <c r="H830" s="50"/>
      <c r="I830" s="50"/>
    </row>
    <row r="831" spans="5:9" s="2" customFormat="1" ht="12">
      <c r="E831" s="50"/>
      <c r="F831" s="50"/>
      <c r="G831" s="50"/>
      <c r="H831" s="50"/>
      <c r="I831" s="50"/>
    </row>
    <row r="832" spans="5:9" s="2" customFormat="1" ht="12">
      <c r="E832" s="50"/>
      <c r="F832" s="50"/>
      <c r="G832" s="50"/>
      <c r="H832" s="50"/>
      <c r="I832" s="50"/>
    </row>
    <row r="833" spans="5:9" s="2" customFormat="1" ht="12">
      <c r="E833" s="50"/>
      <c r="F833" s="50"/>
      <c r="G833" s="50"/>
      <c r="H833" s="50"/>
      <c r="I833" s="50"/>
    </row>
    <row r="834" spans="5:9" s="2" customFormat="1" ht="12">
      <c r="E834" s="50"/>
      <c r="F834" s="50"/>
      <c r="G834" s="50"/>
      <c r="H834" s="50"/>
      <c r="I834" s="50"/>
    </row>
    <row r="835" spans="5:9" s="2" customFormat="1" ht="12">
      <c r="E835" s="50"/>
      <c r="F835" s="50"/>
      <c r="G835" s="50"/>
      <c r="H835" s="50"/>
      <c r="I835" s="50"/>
    </row>
    <row r="836" spans="5:9" s="2" customFormat="1" ht="12">
      <c r="E836" s="50"/>
      <c r="F836" s="50"/>
      <c r="G836" s="50"/>
      <c r="H836" s="50"/>
      <c r="I836" s="50"/>
    </row>
    <row r="837" spans="5:9" s="2" customFormat="1" ht="12">
      <c r="E837" s="50"/>
      <c r="F837" s="50"/>
      <c r="G837" s="50"/>
      <c r="H837" s="50"/>
      <c r="I837" s="50"/>
    </row>
    <row r="838" spans="5:9" s="2" customFormat="1" ht="12">
      <c r="E838" s="50"/>
      <c r="F838" s="50"/>
      <c r="G838" s="50"/>
      <c r="H838" s="50"/>
      <c r="I838" s="50"/>
    </row>
    <row r="839" spans="5:9" s="2" customFormat="1" ht="12">
      <c r="E839" s="50"/>
      <c r="F839" s="50"/>
      <c r="G839" s="50"/>
      <c r="H839" s="50"/>
      <c r="I839" s="50"/>
    </row>
    <row r="840" spans="5:9" s="2" customFormat="1" ht="12">
      <c r="E840" s="50"/>
      <c r="F840" s="50"/>
      <c r="G840" s="50"/>
      <c r="H840" s="50"/>
      <c r="I840" s="50"/>
    </row>
    <row r="841" spans="5:9" s="2" customFormat="1" ht="12">
      <c r="E841" s="50"/>
      <c r="F841" s="50"/>
      <c r="G841" s="50"/>
      <c r="H841" s="50"/>
      <c r="I841" s="50"/>
    </row>
    <row r="842" spans="5:9" s="2" customFormat="1" ht="12">
      <c r="E842" s="50"/>
      <c r="F842" s="50"/>
      <c r="G842" s="50"/>
      <c r="H842" s="50"/>
      <c r="I842" s="50"/>
    </row>
    <row r="843" spans="5:9" s="2" customFormat="1" ht="12">
      <c r="E843" s="50"/>
      <c r="F843" s="50"/>
      <c r="G843" s="50"/>
      <c r="H843" s="50"/>
      <c r="I843" s="50"/>
    </row>
    <row r="844" spans="5:9" s="2" customFormat="1" ht="12">
      <c r="E844" s="50"/>
      <c r="F844" s="50"/>
      <c r="G844" s="50"/>
      <c r="H844" s="50"/>
      <c r="I844" s="50"/>
    </row>
    <row r="845" spans="5:9" s="2" customFormat="1" ht="12">
      <c r="E845" s="50"/>
      <c r="F845" s="50"/>
      <c r="G845" s="50"/>
      <c r="H845" s="50"/>
      <c r="I845" s="50"/>
    </row>
    <row r="846" spans="5:9" s="2" customFormat="1" ht="12">
      <c r="E846" s="50"/>
      <c r="F846" s="50"/>
      <c r="G846" s="50"/>
      <c r="H846" s="50"/>
      <c r="I846" s="50"/>
    </row>
    <row r="847" spans="5:9" s="2" customFormat="1" ht="12">
      <c r="E847" s="50"/>
      <c r="F847" s="50"/>
      <c r="G847" s="50"/>
      <c r="H847" s="50"/>
      <c r="I847" s="50"/>
    </row>
    <row r="848" spans="5:9" s="2" customFormat="1" ht="12">
      <c r="E848" s="50"/>
      <c r="F848" s="50"/>
      <c r="G848" s="50"/>
      <c r="H848" s="50"/>
      <c r="I848" s="50"/>
    </row>
    <row r="849" spans="5:9" s="2" customFormat="1" ht="12">
      <c r="E849" s="50"/>
      <c r="F849" s="50"/>
      <c r="G849" s="50"/>
      <c r="H849" s="50"/>
      <c r="I849" s="50"/>
    </row>
    <row r="850" spans="5:9" s="2" customFormat="1" ht="12">
      <c r="E850" s="50"/>
      <c r="F850" s="50"/>
      <c r="G850" s="50"/>
      <c r="H850" s="50"/>
      <c r="I850" s="50"/>
    </row>
    <row r="851" spans="5:9" s="2" customFormat="1" ht="12">
      <c r="E851" s="50"/>
      <c r="F851" s="50"/>
      <c r="G851" s="50"/>
      <c r="H851" s="50"/>
      <c r="I851" s="50"/>
    </row>
    <row r="852" spans="5:9" s="2" customFormat="1" ht="12">
      <c r="E852" s="50"/>
      <c r="F852" s="50"/>
      <c r="G852" s="50"/>
      <c r="H852" s="50"/>
      <c r="I852" s="50"/>
    </row>
    <row r="853" spans="5:9" s="2" customFormat="1" ht="12">
      <c r="E853" s="50"/>
      <c r="F853" s="50"/>
      <c r="G853" s="50"/>
      <c r="H853" s="50"/>
      <c r="I853" s="50"/>
    </row>
    <row r="854" spans="5:9" s="2" customFormat="1" ht="12">
      <c r="E854" s="50"/>
      <c r="F854" s="50"/>
      <c r="G854" s="50"/>
      <c r="H854" s="50"/>
      <c r="I854" s="50"/>
    </row>
    <row r="855" spans="5:9" s="2" customFormat="1" ht="12">
      <c r="E855" s="50"/>
      <c r="F855" s="50"/>
      <c r="G855" s="50"/>
      <c r="H855" s="50"/>
      <c r="I855" s="50"/>
    </row>
    <row r="856" spans="5:9" s="2" customFormat="1" ht="12">
      <c r="E856" s="50"/>
      <c r="F856" s="50"/>
      <c r="G856" s="50"/>
      <c r="H856" s="50"/>
      <c r="I856" s="50"/>
    </row>
    <row r="857" spans="5:9" s="2" customFormat="1" ht="12">
      <c r="E857" s="50"/>
      <c r="F857" s="50"/>
      <c r="G857" s="50"/>
      <c r="H857" s="50"/>
      <c r="I857" s="50"/>
    </row>
    <row r="858" spans="5:9" s="2" customFormat="1" ht="12">
      <c r="E858" s="50"/>
      <c r="F858" s="50"/>
      <c r="G858" s="50"/>
      <c r="H858" s="50"/>
      <c r="I858" s="50"/>
    </row>
    <row r="859" spans="5:9" s="2" customFormat="1" ht="12">
      <c r="E859" s="50"/>
      <c r="F859" s="50"/>
      <c r="G859" s="50"/>
      <c r="H859" s="50"/>
      <c r="I859" s="50"/>
    </row>
    <row r="860" spans="5:9" s="2" customFormat="1" ht="12">
      <c r="E860" s="50"/>
      <c r="F860" s="50"/>
      <c r="G860" s="50"/>
      <c r="H860" s="50"/>
      <c r="I860" s="50"/>
    </row>
    <row r="861" spans="5:9" s="2" customFormat="1" ht="12">
      <c r="E861" s="50"/>
      <c r="F861" s="50"/>
      <c r="G861" s="50"/>
      <c r="H861" s="50"/>
      <c r="I861" s="50"/>
    </row>
    <row r="862" spans="5:9" s="2" customFormat="1" ht="12">
      <c r="E862" s="50"/>
      <c r="F862" s="50"/>
      <c r="G862" s="50"/>
      <c r="H862" s="50"/>
      <c r="I862" s="50"/>
    </row>
    <row r="863" spans="5:9" s="2" customFormat="1" ht="12">
      <c r="E863" s="50"/>
      <c r="F863" s="50"/>
      <c r="G863" s="50"/>
      <c r="H863" s="50"/>
      <c r="I863" s="50"/>
    </row>
    <row r="864" spans="5:9" s="2" customFormat="1" ht="12">
      <c r="E864" s="50"/>
      <c r="F864" s="50"/>
      <c r="G864" s="50"/>
      <c r="H864" s="50"/>
      <c r="I864" s="50"/>
    </row>
    <row r="865" spans="5:9" s="2" customFormat="1" ht="12">
      <c r="E865" s="50"/>
      <c r="F865" s="50"/>
      <c r="G865" s="50"/>
      <c r="H865" s="50"/>
      <c r="I865" s="50"/>
    </row>
    <row r="866" spans="5:9" s="2" customFormat="1" ht="12">
      <c r="E866" s="50"/>
      <c r="F866" s="50"/>
      <c r="G866" s="50"/>
      <c r="H866" s="50"/>
      <c r="I866" s="50"/>
    </row>
    <row r="867" spans="5:9" s="2" customFormat="1" ht="12">
      <c r="E867" s="50"/>
      <c r="F867" s="50"/>
      <c r="G867" s="50"/>
      <c r="H867" s="50"/>
      <c r="I867" s="50"/>
    </row>
    <row r="868" spans="5:9" s="2" customFormat="1" ht="12">
      <c r="E868" s="50"/>
      <c r="F868" s="50"/>
      <c r="G868" s="50"/>
      <c r="H868" s="50"/>
      <c r="I868" s="50"/>
    </row>
    <row r="869" spans="5:9" s="2" customFormat="1" ht="12">
      <c r="E869" s="50"/>
      <c r="F869" s="50"/>
      <c r="G869" s="50"/>
      <c r="H869" s="50"/>
      <c r="I869" s="50"/>
    </row>
    <row r="870" spans="5:9" s="2" customFormat="1" ht="12">
      <c r="E870" s="50"/>
      <c r="F870" s="50"/>
      <c r="G870" s="50"/>
      <c r="H870" s="50"/>
      <c r="I870" s="50"/>
    </row>
    <row r="871" spans="5:9" s="2" customFormat="1" ht="12">
      <c r="E871" s="50"/>
      <c r="F871" s="50"/>
      <c r="G871" s="50"/>
      <c r="H871" s="50"/>
      <c r="I871" s="50"/>
    </row>
    <row r="872" spans="5:9" s="2" customFormat="1" ht="12">
      <c r="E872" s="50"/>
      <c r="F872" s="50"/>
      <c r="G872" s="50"/>
      <c r="H872" s="50"/>
      <c r="I872" s="50"/>
    </row>
    <row r="873" spans="5:9" s="2" customFormat="1" ht="12">
      <c r="E873" s="50"/>
      <c r="F873" s="50"/>
      <c r="G873" s="50"/>
      <c r="H873" s="50"/>
      <c r="I873" s="50"/>
    </row>
    <row r="874" spans="5:9" s="2" customFormat="1" ht="12">
      <c r="E874" s="50"/>
      <c r="F874" s="50"/>
      <c r="G874" s="50"/>
      <c r="H874" s="50"/>
      <c r="I874" s="50"/>
    </row>
    <row r="875" spans="5:9" s="2" customFormat="1" ht="12">
      <c r="E875" s="50"/>
      <c r="F875" s="50"/>
      <c r="G875" s="50"/>
      <c r="H875" s="50"/>
      <c r="I875" s="50"/>
    </row>
    <row r="876" spans="5:9" s="2" customFormat="1" ht="12">
      <c r="E876" s="50"/>
      <c r="F876" s="50"/>
      <c r="G876" s="50"/>
      <c r="H876" s="50"/>
      <c r="I876" s="50"/>
    </row>
    <row r="877" spans="5:9" s="2" customFormat="1" ht="12">
      <c r="E877" s="50"/>
      <c r="F877" s="50"/>
      <c r="G877" s="50"/>
      <c r="H877" s="50"/>
      <c r="I877" s="50"/>
    </row>
    <row r="878" spans="5:9" s="2" customFormat="1" ht="12">
      <c r="E878" s="50"/>
      <c r="F878" s="50"/>
      <c r="G878" s="50"/>
      <c r="H878" s="50"/>
      <c r="I878" s="50"/>
    </row>
    <row r="879" spans="5:9" s="2" customFormat="1" ht="12">
      <c r="E879" s="50"/>
      <c r="F879" s="50"/>
      <c r="G879" s="50"/>
      <c r="H879" s="50"/>
      <c r="I879" s="50"/>
    </row>
    <row r="880" spans="5:9" s="2" customFormat="1" ht="12">
      <c r="E880" s="50"/>
      <c r="F880" s="50"/>
      <c r="G880" s="50"/>
      <c r="H880" s="50"/>
      <c r="I880" s="50"/>
    </row>
    <row r="881" spans="5:9" s="2" customFormat="1" ht="12">
      <c r="E881" s="50"/>
      <c r="F881" s="50"/>
      <c r="G881" s="50"/>
      <c r="H881" s="50"/>
      <c r="I881" s="50"/>
    </row>
    <row r="882" spans="5:9" s="2" customFormat="1" ht="12">
      <c r="E882" s="50"/>
      <c r="F882" s="50"/>
      <c r="G882" s="50"/>
      <c r="H882" s="50"/>
      <c r="I882" s="50"/>
    </row>
    <row r="883" spans="5:9" s="2" customFormat="1" ht="12">
      <c r="E883" s="50"/>
      <c r="F883" s="50"/>
      <c r="G883" s="50"/>
      <c r="H883" s="50"/>
      <c r="I883" s="50"/>
    </row>
    <row r="884" spans="5:9" s="2" customFormat="1" ht="12">
      <c r="E884" s="50"/>
      <c r="F884" s="50"/>
      <c r="G884" s="50"/>
      <c r="H884" s="50"/>
      <c r="I884" s="50"/>
    </row>
    <row r="885" spans="5:9" s="2" customFormat="1" ht="12">
      <c r="E885" s="50"/>
      <c r="F885" s="50"/>
      <c r="G885" s="50"/>
      <c r="H885" s="50"/>
      <c r="I885" s="50"/>
    </row>
    <row r="886" spans="5:9" s="2" customFormat="1" ht="12">
      <c r="E886" s="50"/>
      <c r="F886" s="50"/>
      <c r="G886" s="50"/>
      <c r="H886" s="50"/>
      <c r="I886" s="50"/>
    </row>
    <row r="887" spans="5:9" s="2" customFormat="1" ht="12">
      <c r="E887" s="50"/>
      <c r="F887" s="50"/>
      <c r="G887" s="50"/>
      <c r="H887" s="50"/>
      <c r="I887" s="50"/>
    </row>
    <row r="888" spans="5:9" s="2" customFormat="1" ht="12">
      <c r="E888" s="50"/>
      <c r="F888" s="50"/>
      <c r="G888" s="50"/>
      <c r="H888" s="50"/>
      <c r="I888" s="50"/>
    </row>
    <row r="889" spans="5:9" s="2" customFormat="1" ht="12">
      <c r="E889" s="50"/>
      <c r="F889" s="50"/>
      <c r="G889" s="50"/>
      <c r="H889" s="50"/>
      <c r="I889" s="50"/>
    </row>
    <row r="890" spans="5:9" s="2" customFormat="1" ht="12">
      <c r="E890" s="50"/>
      <c r="F890" s="50"/>
      <c r="G890" s="50"/>
      <c r="H890" s="50"/>
      <c r="I890" s="50"/>
    </row>
    <row r="891" spans="5:9" s="2" customFormat="1" ht="12">
      <c r="E891" s="50"/>
      <c r="F891" s="50"/>
      <c r="G891" s="50"/>
      <c r="H891" s="50"/>
      <c r="I891" s="50"/>
    </row>
    <row r="892" spans="5:9" s="2" customFormat="1" ht="12">
      <c r="E892" s="50"/>
      <c r="F892" s="50"/>
      <c r="G892" s="50"/>
      <c r="H892" s="50"/>
      <c r="I892" s="50"/>
    </row>
    <row r="893" spans="5:9" s="2" customFormat="1" ht="12">
      <c r="E893" s="50"/>
      <c r="F893" s="50"/>
      <c r="G893" s="50"/>
      <c r="H893" s="50"/>
      <c r="I893" s="50"/>
    </row>
    <row r="894" spans="5:9" s="2" customFormat="1" ht="12">
      <c r="E894" s="50"/>
      <c r="F894" s="50"/>
      <c r="G894" s="50"/>
      <c r="H894" s="50"/>
      <c r="I894" s="50"/>
    </row>
    <row r="895" spans="5:9" s="2" customFormat="1" ht="12">
      <c r="E895" s="50"/>
      <c r="F895" s="50"/>
      <c r="G895" s="50"/>
      <c r="H895" s="50"/>
      <c r="I895" s="50"/>
    </row>
    <row r="896" spans="5:9" s="2" customFormat="1" ht="12">
      <c r="E896" s="50"/>
      <c r="F896" s="50"/>
      <c r="G896" s="50"/>
      <c r="H896" s="50"/>
      <c r="I896" s="50"/>
    </row>
    <row r="897" spans="5:9" s="2" customFormat="1" ht="12">
      <c r="E897" s="50"/>
      <c r="F897" s="50"/>
      <c r="G897" s="50"/>
      <c r="H897" s="50"/>
      <c r="I897" s="50"/>
    </row>
    <row r="898" spans="5:9" s="2" customFormat="1" ht="12">
      <c r="E898" s="50"/>
      <c r="F898" s="50"/>
      <c r="G898" s="50"/>
      <c r="H898" s="50"/>
      <c r="I898" s="50"/>
    </row>
    <row r="899" spans="5:9" s="2" customFormat="1" ht="12">
      <c r="E899" s="50"/>
      <c r="F899" s="50"/>
      <c r="G899" s="50"/>
      <c r="H899" s="50"/>
      <c r="I899" s="50"/>
    </row>
    <row r="900" spans="5:9" s="2" customFormat="1" ht="12">
      <c r="E900" s="50"/>
      <c r="F900" s="50"/>
      <c r="G900" s="50"/>
      <c r="H900" s="50"/>
      <c r="I900" s="50"/>
    </row>
    <row r="901" spans="5:9" s="2" customFormat="1" ht="12">
      <c r="E901" s="50"/>
      <c r="F901" s="50"/>
      <c r="G901" s="50"/>
      <c r="H901" s="50"/>
      <c r="I901" s="50"/>
    </row>
    <row r="902" spans="5:9" s="2" customFormat="1" ht="12">
      <c r="E902" s="50"/>
      <c r="F902" s="50"/>
      <c r="G902" s="50"/>
      <c r="H902" s="50"/>
      <c r="I902" s="50"/>
    </row>
    <row r="903" spans="5:9" s="2" customFormat="1" ht="12">
      <c r="E903" s="50"/>
      <c r="F903" s="50"/>
      <c r="G903" s="50"/>
      <c r="H903" s="50"/>
      <c r="I903" s="50"/>
    </row>
    <row r="904" spans="5:9" s="2" customFormat="1" ht="12">
      <c r="E904" s="50"/>
      <c r="F904" s="50"/>
      <c r="G904" s="50"/>
      <c r="H904" s="50"/>
      <c r="I904" s="50"/>
    </row>
    <row r="905" spans="5:9" s="2" customFormat="1" ht="12">
      <c r="E905" s="50"/>
      <c r="F905" s="50"/>
      <c r="G905" s="50"/>
      <c r="H905" s="50"/>
      <c r="I905" s="50"/>
    </row>
    <row r="906" spans="5:9" s="2" customFormat="1" ht="12">
      <c r="E906" s="50"/>
      <c r="F906" s="50"/>
      <c r="G906" s="50"/>
      <c r="H906" s="50"/>
      <c r="I906" s="50"/>
    </row>
    <row r="907" spans="5:9" s="2" customFormat="1" ht="12">
      <c r="E907" s="50"/>
      <c r="F907" s="50"/>
      <c r="G907" s="50"/>
      <c r="H907" s="50"/>
      <c r="I907" s="50"/>
    </row>
    <row r="908" spans="5:9" s="2" customFormat="1" ht="12">
      <c r="E908" s="50"/>
      <c r="F908" s="50"/>
      <c r="G908" s="50"/>
      <c r="H908" s="50"/>
      <c r="I908" s="50"/>
    </row>
    <row r="909" spans="5:9" s="2" customFormat="1" ht="12">
      <c r="E909" s="50"/>
      <c r="F909" s="50"/>
      <c r="G909" s="50"/>
      <c r="H909" s="50"/>
      <c r="I909" s="50"/>
    </row>
    <row r="910" spans="5:9" s="2" customFormat="1" ht="12">
      <c r="E910" s="50"/>
      <c r="F910" s="50"/>
      <c r="G910" s="50"/>
      <c r="H910" s="50"/>
      <c r="I910" s="50"/>
    </row>
    <row r="911" spans="5:9" s="2" customFormat="1" ht="12">
      <c r="E911" s="50"/>
      <c r="F911" s="50"/>
      <c r="G911" s="50"/>
      <c r="H911" s="50"/>
      <c r="I911" s="50"/>
    </row>
    <row r="912" spans="5:9" s="2" customFormat="1" ht="12">
      <c r="E912" s="50"/>
      <c r="F912" s="50"/>
      <c r="G912" s="50"/>
      <c r="H912" s="50"/>
      <c r="I912" s="50"/>
    </row>
    <row r="913" spans="5:9" s="2" customFormat="1" ht="12">
      <c r="E913" s="50"/>
      <c r="F913" s="50"/>
      <c r="G913" s="50"/>
      <c r="H913" s="50"/>
      <c r="I913" s="50"/>
    </row>
    <row r="914" spans="5:9" s="2" customFormat="1" ht="12">
      <c r="E914" s="50"/>
      <c r="F914" s="50"/>
      <c r="G914" s="50"/>
      <c r="H914" s="50"/>
      <c r="I914" s="50"/>
    </row>
    <row r="915" spans="5:9" s="2" customFormat="1" ht="12">
      <c r="E915" s="50"/>
      <c r="F915" s="50"/>
      <c r="G915" s="50"/>
      <c r="H915" s="50"/>
      <c r="I915" s="50"/>
    </row>
    <row r="916" spans="5:9" s="2" customFormat="1" ht="12">
      <c r="E916" s="50"/>
      <c r="F916" s="50"/>
      <c r="G916" s="50"/>
      <c r="H916" s="50"/>
      <c r="I916" s="50"/>
    </row>
    <row r="917" spans="5:9" s="2" customFormat="1" ht="12">
      <c r="E917" s="50"/>
      <c r="F917" s="50"/>
      <c r="G917" s="50"/>
      <c r="H917" s="50"/>
      <c r="I917" s="50"/>
    </row>
    <row r="918" spans="5:9" s="2" customFormat="1" ht="12">
      <c r="E918" s="50"/>
      <c r="F918" s="50"/>
      <c r="G918" s="50"/>
      <c r="H918" s="50"/>
      <c r="I918" s="50"/>
    </row>
    <row r="919" spans="5:9" s="2" customFormat="1" ht="12">
      <c r="E919" s="50"/>
      <c r="F919" s="50"/>
      <c r="G919" s="50"/>
      <c r="H919" s="50"/>
      <c r="I919" s="50"/>
    </row>
    <row r="920" spans="5:9" s="2" customFormat="1" ht="12">
      <c r="E920" s="50"/>
      <c r="F920" s="50"/>
      <c r="G920" s="50"/>
      <c r="H920" s="50"/>
      <c r="I920" s="50"/>
    </row>
    <row r="921" spans="5:9" s="2" customFormat="1" ht="12">
      <c r="E921" s="50"/>
      <c r="F921" s="50"/>
      <c r="G921" s="50"/>
      <c r="H921" s="50"/>
      <c r="I921" s="50"/>
    </row>
    <row r="922" spans="5:9" s="2" customFormat="1" ht="12">
      <c r="E922" s="50"/>
      <c r="F922" s="50"/>
      <c r="G922" s="50"/>
      <c r="H922" s="50"/>
      <c r="I922" s="50"/>
    </row>
    <row r="923" spans="5:9" s="2" customFormat="1" ht="12">
      <c r="E923" s="50"/>
      <c r="F923" s="50"/>
      <c r="G923" s="50"/>
      <c r="H923" s="50"/>
      <c r="I923" s="50"/>
    </row>
    <row r="924" spans="5:9" s="2" customFormat="1" ht="12">
      <c r="E924" s="50"/>
      <c r="F924" s="50"/>
      <c r="G924" s="50"/>
      <c r="H924" s="50"/>
      <c r="I924" s="50"/>
    </row>
    <row r="925" spans="5:9" s="2" customFormat="1" ht="12">
      <c r="E925" s="50"/>
      <c r="F925" s="50"/>
      <c r="G925" s="50"/>
      <c r="H925" s="50"/>
      <c r="I925" s="50"/>
    </row>
    <row r="926" spans="5:9" s="2" customFormat="1" ht="12">
      <c r="E926" s="50"/>
      <c r="F926" s="50"/>
      <c r="G926" s="50"/>
      <c r="H926" s="50"/>
      <c r="I926" s="50"/>
    </row>
    <row r="927" spans="5:9" s="2" customFormat="1" ht="12">
      <c r="E927" s="50"/>
      <c r="F927" s="50"/>
      <c r="G927" s="50"/>
      <c r="H927" s="50"/>
      <c r="I927" s="50"/>
    </row>
    <row r="928" spans="5:9" s="2" customFormat="1" ht="12">
      <c r="E928" s="50"/>
      <c r="F928" s="50"/>
      <c r="G928" s="50"/>
      <c r="H928" s="50"/>
      <c r="I928" s="50"/>
    </row>
    <row r="929" spans="5:9" s="2" customFormat="1" ht="12">
      <c r="E929" s="50"/>
      <c r="F929" s="50"/>
      <c r="G929" s="50"/>
      <c r="H929" s="50"/>
      <c r="I929" s="50"/>
    </row>
    <row r="930" spans="5:9" s="2" customFormat="1" ht="12">
      <c r="E930" s="50"/>
      <c r="F930" s="50"/>
      <c r="G930" s="50"/>
      <c r="H930" s="50"/>
      <c r="I930" s="50"/>
    </row>
    <row r="931" spans="5:9" s="2" customFormat="1" ht="12">
      <c r="E931" s="50"/>
      <c r="F931" s="50"/>
      <c r="G931" s="50"/>
      <c r="H931" s="50"/>
      <c r="I931" s="50"/>
    </row>
    <row r="932" spans="5:9" s="2" customFormat="1" ht="12">
      <c r="E932" s="50"/>
      <c r="F932" s="50"/>
      <c r="G932" s="50"/>
      <c r="H932" s="50"/>
      <c r="I932" s="50"/>
    </row>
    <row r="933" spans="5:9" s="2" customFormat="1" ht="12">
      <c r="E933" s="50"/>
      <c r="F933" s="50"/>
      <c r="G933" s="50"/>
      <c r="H933" s="50"/>
      <c r="I933" s="50"/>
    </row>
    <row r="934" spans="5:9" s="2" customFormat="1" ht="12">
      <c r="E934" s="50"/>
      <c r="F934" s="50"/>
      <c r="G934" s="50"/>
      <c r="H934" s="50"/>
      <c r="I934" s="50"/>
    </row>
    <row r="935" spans="5:9" s="2" customFormat="1" ht="12">
      <c r="E935" s="50"/>
      <c r="F935" s="50"/>
      <c r="G935" s="50"/>
      <c r="H935" s="50"/>
      <c r="I935" s="50"/>
    </row>
    <row r="936" spans="5:9" s="2" customFormat="1" ht="12">
      <c r="E936" s="50"/>
      <c r="F936" s="50"/>
      <c r="G936" s="50"/>
      <c r="H936" s="50"/>
      <c r="I936" s="50"/>
    </row>
    <row r="937" spans="5:9" s="2" customFormat="1" ht="12">
      <c r="E937" s="50"/>
      <c r="F937" s="50"/>
      <c r="G937" s="50"/>
      <c r="H937" s="50"/>
      <c r="I937" s="50"/>
    </row>
    <row r="938" spans="5:9" s="2" customFormat="1" ht="12">
      <c r="E938" s="50"/>
      <c r="F938" s="50"/>
      <c r="G938" s="50"/>
      <c r="H938" s="50"/>
      <c r="I938" s="50"/>
    </row>
    <row r="939" spans="5:9" s="2" customFormat="1" ht="12">
      <c r="E939" s="50"/>
      <c r="F939" s="50"/>
      <c r="G939" s="50"/>
      <c r="H939" s="50"/>
      <c r="I939" s="50"/>
    </row>
    <row r="940" spans="5:9" s="2" customFormat="1" ht="12">
      <c r="E940" s="50"/>
      <c r="F940" s="50"/>
      <c r="G940" s="50"/>
      <c r="H940" s="50"/>
      <c r="I940" s="50"/>
    </row>
    <row r="941" spans="5:9" s="2" customFormat="1" ht="12">
      <c r="E941" s="50"/>
      <c r="F941" s="50"/>
      <c r="G941" s="50"/>
      <c r="H941" s="50"/>
      <c r="I941" s="50"/>
    </row>
    <row r="942" spans="5:9" s="2" customFormat="1" ht="12">
      <c r="E942" s="50"/>
      <c r="F942" s="50"/>
      <c r="G942" s="50"/>
      <c r="H942" s="50"/>
      <c r="I942" s="50"/>
    </row>
    <row r="943" spans="5:9" s="2" customFormat="1" ht="12">
      <c r="E943" s="50"/>
      <c r="F943" s="50"/>
      <c r="G943" s="50"/>
      <c r="H943" s="50"/>
      <c r="I943" s="50"/>
    </row>
    <row r="944" spans="5:9" s="2" customFormat="1" ht="12">
      <c r="E944" s="50"/>
      <c r="F944" s="50"/>
      <c r="G944" s="50"/>
      <c r="H944" s="50"/>
      <c r="I944" s="50"/>
    </row>
    <row r="945" spans="5:9" s="2" customFormat="1" ht="12">
      <c r="E945" s="50"/>
      <c r="F945" s="50"/>
      <c r="G945" s="50"/>
      <c r="H945" s="50"/>
      <c r="I945" s="50"/>
    </row>
    <row r="946" spans="5:9" s="2" customFormat="1" ht="12">
      <c r="E946" s="50"/>
      <c r="F946" s="50"/>
      <c r="G946" s="50"/>
      <c r="H946" s="50"/>
      <c r="I946" s="50"/>
    </row>
    <row r="947" spans="5:9" s="2" customFormat="1" ht="12">
      <c r="E947" s="50"/>
      <c r="F947" s="50"/>
      <c r="G947" s="50"/>
      <c r="H947" s="50"/>
      <c r="I947" s="50"/>
    </row>
    <row r="948" spans="5:9" s="2" customFormat="1" ht="12">
      <c r="E948" s="50"/>
      <c r="F948" s="50"/>
      <c r="G948" s="50"/>
      <c r="H948" s="50"/>
      <c r="I948" s="50"/>
    </row>
    <row r="949" spans="5:9" s="2" customFormat="1" ht="12">
      <c r="E949" s="50"/>
      <c r="F949" s="50"/>
      <c r="G949" s="50"/>
      <c r="H949" s="50"/>
      <c r="I949" s="50"/>
    </row>
    <row r="950" spans="5:9" s="2" customFormat="1" ht="12">
      <c r="E950" s="50"/>
      <c r="F950" s="50"/>
      <c r="G950" s="50"/>
      <c r="H950" s="50"/>
      <c r="I950" s="50"/>
    </row>
    <row r="951" spans="5:9" s="2" customFormat="1" ht="12">
      <c r="E951" s="50"/>
      <c r="F951" s="50"/>
      <c r="G951" s="50"/>
      <c r="H951" s="50"/>
      <c r="I951" s="50"/>
    </row>
    <row r="952" spans="5:9" s="2" customFormat="1" ht="12">
      <c r="E952" s="50"/>
      <c r="F952" s="50"/>
      <c r="G952" s="50"/>
      <c r="H952" s="50"/>
      <c r="I952" s="50"/>
    </row>
    <row r="953" spans="5:9" s="2" customFormat="1" ht="12">
      <c r="E953" s="50"/>
      <c r="F953" s="50"/>
      <c r="G953" s="50"/>
      <c r="H953" s="50"/>
      <c r="I953" s="50"/>
    </row>
    <row r="954" spans="5:9" s="2" customFormat="1" ht="12">
      <c r="E954" s="50"/>
      <c r="F954" s="50"/>
      <c r="G954" s="50"/>
      <c r="H954" s="50"/>
      <c r="I954" s="50"/>
    </row>
    <row r="955" spans="5:9" s="2" customFormat="1" ht="12">
      <c r="E955" s="50"/>
      <c r="F955" s="50"/>
      <c r="G955" s="50"/>
      <c r="H955" s="50"/>
      <c r="I955" s="50"/>
    </row>
    <row r="956" spans="5:9" s="2" customFormat="1" ht="12">
      <c r="E956" s="50"/>
      <c r="F956" s="50"/>
      <c r="G956" s="50"/>
      <c r="H956" s="50"/>
      <c r="I956" s="50"/>
    </row>
    <row r="957" spans="5:9" s="2" customFormat="1" ht="12">
      <c r="E957" s="50"/>
      <c r="F957" s="50"/>
      <c r="G957" s="50"/>
      <c r="H957" s="50"/>
      <c r="I957" s="50"/>
    </row>
    <row r="958" spans="5:9" s="2" customFormat="1" ht="12">
      <c r="E958" s="50"/>
      <c r="F958" s="50"/>
      <c r="G958" s="50"/>
      <c r="H958" s="50"/>
      <c r="I958" s="50"/>
    </row>
    <row r="959" spans="5:9" s="2" customFormat="1" ht="12">
      <c r="E959" s="50"/>
      <c r="F959" s="50"/>
      <c r="G959" s="50"/>
      <c r="H959" s="50"/>
      <c r="I959" s="50"/>
    </row>
    <row r="960" spans="5:9" s="2" customFormat="1" ht="12">
      <c r="E960" s="50"/>
      <c r="F960" s="50"/>
      <c r="G960" s="50"/>
      <c r="H960" s="50"/>
      <c r="I960" s="50"/>
    </row>
    <row r="961" spans="5:9" s="2" customFormat="1" ht="12">
      <c r="E961" s="50"/>
      <c r="F961" s="50"/>
      <c r="G961" s="50"/>
      <c r="H961" s="50"/>
      <c r="I961" s="50"/>
    </row>
    <row r="962" spans="5:9" s="2" customFormat="1" ht="12">
      <c r="E962" s="50"/>
      <c r="F962" s="50"/>
      <c r="G962" s="50"/>
      <c r="H962" s="50"/>
      <c r="I962" s="50"/>
    </row>
    <row r="963" spans="5:9" s="2" customFormat="1" ht="12">
      <c r="E963" s="50"/>
      <c r="F963" s="50"/>
      <c r="G963" s="50"/>
      <c r="H963" s="50"/>
      <c r="I963" s="50"/>
    </row>
    <row r="964" spans="5:9" s="2" customFormat="1" ht="12">
      <c r="E964" s="50"/>
      <c r="F964" s="50"/>
      <c r="G964" s="50"/>
      <c r="H964" s="50"/>
      <c r="I964" s="50"/>
    </row>
    <row r="965" spans="5:9" s="2" customFormat="1" ht="12">
      <c r="E965" s="50"/>
      <c r="F965" s="50"/>
      <c r="G965" s="50"/>
      <c r="H965" s="50"/>
      <c r="I965" s="50"/>
    </row>
    <row r="966" spans="5:9" s="2" customFormat="1" ht="12">
      <c r="E966" s="50"/>
      <c r="F966" s="50"/>
      <c r="G966" s="50"/>
      <c r="H966" s="50"/>
      <c r="I966" s="50"/>
    </row>
    <row r="967" spans="5:9" s="2" customFormat="1" ht="12">
      <c r="E967" s="50"/>
      <c r="F967" s="50"/>
      <c r="G967" s="50"/>
      <c r="H967" s="50"/>
      <c r="I967" s="50"/>
    </row>
    <row r="968" spans="5:9" s="2" customFormat="1" ht="12">
      <c r="E968" s="50"/>
      <c r="F968" s="50"/>
      <c r="G968" s="50"/>
      <c r="H968" s="50"/>
      <c r="I968" s="50"/>
    </row>
    <row r="969" spans="5:9" s="2" customFormat="1" ht="12">
      <c r="E969" s="50"/>
      <c r="F969" s="50"/>
      <c r="G969" s="50"/>
      <c r="H969" s="50"/>
      <c r="I969" s="50"/>
    </row>
    <row r="970" spans="5:9" s="2" customFormat="1" ht="12">
      <c r="E970" s="50"/>
      <c r="F970" s="50"/>
      <c r="G970" s="50"/>
      <c r="H970" s="50"/>
      <c r="I970" s="50"/>
    </row>
    <row r="971" spans="5:9" s="2" customFormat="1" ht="12">
      <c r="E971" s="50"/>
      <c r="F971" s="50"/>
      <c r="G971" s="50"/>
      <c r="H971" s="50"/>
      <c r="I971" s="50"/>
    </row>
    <row r="972" spans="5:9" s="2" customFormat="1" ht="12">
      <c r="E972" s="50"/>
      <c r="F972" s="50"/>
      <c r="G972" s="50"/>
      <c r="H972" s="50"/>
      <c r="I972" s="50"/>
    </row>
    <row r="973" spans="5:9" s="2" customFormat="1" ht="12">
      <c r="E973" s="50"/>
      <c r="F973" s="50"/>
      <c r="G973" s="50"/>
      <c r="H973" s="50"/>
      <c r="I973" s="50"/>
    </row>
    <row r="974" spans="5:9" s="2" customFormat="1" ht="12">
      <c r="E974" s="50"/>
      <c r="F974" s="50"/>
      <c r="G974" s="50"/>
      <c r="H974" s="50"/>
      <c r="I974" s="50"/>
    </row>
    <row r="975" spans="5:9" s="2" customFormat="1" ht="12">
      <c r="E975" s="50"/>
      <c r="F975" s="50"/>
      <c r="G975" s="50"/>
      <c r="H975" s="50"/>
      <c r="I975" s="50"/>
    </row>
    <row r="976" spans="5:9" s="2" customFormat="1" ht="12">
      <c r="E976" s="50"/>
      <c r="F976" s="50"/>
      <c r="G976" s="50"/>
      <c r="H976" s="50"/>
      <c r="I976" s="50"/>
    </row>
    <row r="977" spans="5:9" s="2" customFormat="1" ht="12">
      <c r="E977" s="50"/>
      <c r="F977" s="50"/>
      <c r="G977" s="50"/>
      <c r="H977" s="50"/>
      <c r="I977" s="50"/>
    </row>
    <row r="978" spans="5:9" s="2" customFormat="1" ht="12">
      <c r="E978" s="50"/>
      <c r="F978" s="50"/>
      <c r="G978" s="50"/>
      <c r="H978" s="50"/>
      <c r="I978" s="50"/>
    </row>
    <row r="979" spans="5:9" s="2" customFormat="1" ht="12">
      <c r="E979" s="50"/>
      <c r="F979" s="50"/>
      <c r="G979" s="50"/>
      <c r="H979" s="50"/>
      <c r="I979" s="50"/>
    </row>
    <row r="980" spans="5:9" s="2" customFormat="1" ht="12">
      <c r="E980" s="50"/>
      <c r="F980" s="50"/>
      <c r="G980" s="50"/>
      <c r="H980" s="50"/>
      <c r="I980" s="50"/>
    </row>
    <row r="981" spans="5:9" s="2" customFormat="1" ht="12">
      <c r="E981" s="50"/>
      <c r="F981" s="50"/>
      <c r="G981" s="50"/>
      <c r="H981" s="50"/>
      <c r="I981" s="50"/>
    </row>
    <row r="982" spans="5:9" s="2" customFormat="1" ht="12">
      <c r="E982" s="50"/>
      <c r="F982" s="50"/>
      <c r="G982" s="50"/>
      <c r="H982" s="50"/>
      <c r="I982" s="50"/>
    </row>
    <row r="983" spans="5:9" s="2" customFormat="1" ht="12">
      <c r="E983" s="50"/>
      <c r="F983" s="50"/>
      <c r="G983" s="50"/>
      <c r="H983" s="50"/>
      <c r="I983" s="50"/>
    </row>
    <row r="984" spans="5:9" s="2" customFormat="1" ht="12">
      <c r="E984" s="50"/>
      <c r="F984" s="50"/>
      <c r="G984" s="50"/>
      <c r="H984" s="50"/>
      <c r="I984" s="50"/>
    </row>
    <row r="985" spans="5:9" s="2" customFormat="1" ht="12">
      <c r="E985" s="50"/>
      <c r="F985" s="50"/>
      <c r="G985" s="50"/>
      <c r="H985" s="50"/>
      <c r="I985" s="50"/>
    </row>
    <row r="986" spans="5:9" s="2" customFormat="1" ht="12">
      <c r="E986" s="50"/>
      <c r="F986" s="50"/>
      <c r="G986" s="50"/>
      <c r="H986" s="50"/>
      <c r="I986" s="50"/>
    </row>
    <row r="987" spans="5:9" s="2" customFormat="1" ht="12">
      <c r="E987" s="50"/>
      <c r="F987" s="50"/>
      <c r="G987" s="50"/>
      <c r="H987" s="50"/>
      <c r="I987" s="50"/>
    </row>
    <row r="988" spans="5:9" s="2" customFormat="1" ht="12">
      <c r="E988" s="50"/>
      <c r="F988" s="50"/>
      <c r="G988" s="50"/>
      <c r="H988" s="50"/>
      <c r="I988" s="50"/>
    </row>
    <row r="989" spans="5:9" s="2" customFormat="1" ht="12">
      <c r="E989" s="50"/>
      <c r="F989" s="50"/>
      <c r="G989" s="50"/>
      <c r="H989" s="50"/>
      <c r="I989" s="50"/>
    </row>
    <row r="990" spans="5:9" s="2" customFormat="1" ht="12">
      <c r="E990" s="50"/>
      <c r="F990" s="50"/>
      <c r="G990" s="50"/>
      <c r="H990" s="50"/>
      <c r="I990" s="50"/>
    </row>
    <row r="991" spans="5:9" s="2" customFormat="1" ht="12">
      <c r="E991" s="50"/>
      <c r="F991" s="50"/>
      <c r="G991" s="50"/>
      <c r="H991" s="50"/>
      <c r="I991" s="50"/>
    </row>
    <row r="992" spans="5:9" s="2" customFormat="1" ht="12">
      <c r="E992" s="50"/>
      <c r="F992" s="50"/>
      <c r="G992" s="50"/>
      <c r="H992" s="50"/>
      <c r="I992" s="50"/>
    </row>
    <row r="993" spans="5:9" s="2" customFormat="1" ht="12">
      <c r="E993" s="50"/>
      <c r="F993" s="50"/>
      <c r="G993" s="50"/>
      <c r="H993" s="50"/>
      <c r="I993" s="50"/>
    </row>
    <row r="994" spans="5:9" s="2" customFormat="1" ht="12">
      <c r="E994" s="50"/>
      <c r="F994" s="50"/>
      <c r="G994" s="50"/>
      <c r="H994" s="50"/>
      <c r="I994" s="50"/>
    </row>
    <row r="995" spans="5:9" s="2" customFormat="1" ht="12">
      <c r="E995" s="50"/>
      <c r="F995" s="50"/>
      <c r="G995" s="50"/>
      <c r="H995" s="50"/>
      <c r="I995" s="50"/>
    </row>
    <row r="996" spans="5:9" s="2" customFormat="1" ht="12">
      <c r="E996" s="50"/>
      <c r="F996" s="50"/>
      <c r="G996" s="50"/>
      <c r="H996" s="50"/>
      <c r="I996" s="50"/>
    </row>
    <row r="997" spans="5:9" s="2" customFormat="1" ht="12">
      <c r="E997" s="50"/>
      <c r="F997" s="50"/>
      <c r="G997" s="50"/>
      <c r="H997" s="50"/>
      <c r="I997" s="50"/>
    </row>
    <row r="998" spans="5:9" s="2" customFormat="1" ht="12">
      <c r="E998" s="50"/>
      <c r="F998" s="50"/>
      <c r="G998" s="50"/>
      <c r="H998" s="50"/>
      <c r="I998" s="50"/>
    </row>
    <row r="999" spans="5:9" s="2" customFormat="1" ht="12">
      <c r="E999" s="50"/>
      <c r="F999" s="50"/>
      <c r="G999" s="50"/>
      <c r="H999" s="50"/>
      <c r="I999" s="50"/>
    </row>
    <row r="1000" spans="5:9" s="2" customFormat="1" ht="12">
      <c r="E1000" s="50"/>
      <c r="F1000" s="50"/>
      <c r="G1000" s="50"/>
      <c r="H1000" s="50"/>
      <c r="I1000" s="50"/>
    </row>
    <row r="1001" spans="5:9" s="2" customFormat="1" ht="12">
      <c r="E1001" s="50"/>
      <c r="F1001" s="50"/>
      <c r="G1001" s="50"/>
      <c r="H1001" s="50"/>
      <c r="I1001" s="50"/>
    </row>
    <row r="1002" spans="5:9" s="2" customFormat="1" ht="12">
      <c r="E1002" s="50"/>
      <c r="F1002" s="50"/>
      <c r="G1002" s="50"/>
      <c r="H1002" s="50"/>
      <c r="I1002" s="50"/>
    </row>
    <row r="1003" spans="5:9" s="2" customFormat="1" ht="12">
      <c r="E1003" s="50"/>
      <c r="F1003" s="50"/>
      <c r="G1003" s="50"/>
      <c r="H1003" s="50"/>
      <c r="I1003" s="50"/>
    </row>
    <row r="1004" spans="5:9" s="2" customFormat="1" ht="12">
      <c r="E1004" s="50"/>
      <c r="F1004" s="50"/>
      <c r="G1004" s="50"/>
      <c r="H1004" s="50"/>
      <c r="I1004" s="50"/>
    </row>
    <row r="1005" spans="5:9" s="2" customFormat="1" ht="12">
      <c r="E1005" s="50"/>
      <c r="F1005" s="50"/>
      <c r="G1005" s="50"/>
      <c r="H1005" s="50"/>
      <c r="I1005" s="50"/>
    </row>
    <row r="1006" spans="5:9" s="2" customFormat="1" ht="12">
      <c r="E1006" s="50"/>
      <c r="F1006" s="50"/>
      <c r="G1006" s="50"/>
      <c r="H1006" s="50"/>
      <c r="I1006" s="50"/>
    </row>
    <row r="1007" spans="5:9" s="2" customFormat="1" ht="12">
      <c r="E1007" s="50"/>
      <c r="F1007" s="50"/>
      <c r="G1007" s="50"/>
      <c r="H1007" s="50"/>
      <c r="I1007" s="50"/>
    </row>
    <row r="1008" spans="5:9" s="2" customFormat="1" ht="12">
      <c r="E1008" s="50"/>
      <c r="F1008" s="50"/>
      <c r="G1008" s="50"/>
      <c r="H1008" s="50"/>
      <c r="I1008" s="50"/>
    </row>
    <row r="1009" spans="5:9" s="2" customFormat="1" ht="12">
      <c r="E1009" s="50"/>
      <c r="F1009" s="50"/>
      <c r="G1009" s="50"/>
      <c r="H1009" s="50"/>
      <c r="I1009" s="50"/>
    </row>
    <row r="1010" spans="5:9" s="2" customFormat="1" ht="12">
      <c r="E1010" s="50"/>
      <c r="F1010" s="50"/>
      <c r="G1010" s="50"/>
      <c r="H1010" s="50"/>
      <c r="I1010" s="50"/>
    </row>
    <row r="1011" spans="5:9" s="2" customFormat="1" ht="12">
      <c r="E1011" s="50"/>
      <c r="F1011" s="50"/>
      <c r="G1011" s="50"/>
      <c r="H1011" s="50"/>
      <c r="I1011" s="50"/>
    </row>
    <row r="1012" spans="5:9" s="2" customFormat="1" ht="12">
      <c r="E1012" s="50"/>
      <c r="F1012" s="50"/>
      <c r="G1012" s="50"/>
      <c r="H1012" s="50"/>
      <c r="I1012" s="50"/>
    </row>
    <row r="1013" spans="5:9" s="2" customFormat="1" ht="12">
      <c r="E1013" s="50"/>
      <c r="F1013" s="50"/>
      <c r="G1013" s="50"/>
      <c r="H1013" s="50"/>
      <c r="I1013" s="50"/>
    </row>
    <row r="1014" spans="5:9" s="2" customFormat="1" ht="12">
      <c r="E1014" s="50"/>
      <c r="F1014" s="50"/>
      <c r="G1014" s="50"/>
      <c r="H1014" s="50"/>
      <c r="I1014" s="50"/>
    </row>
    <row r="1015" spans="5:9" s="2" customFormat="1" ht="12">
      <c r="E1015" s="50"/>
      <c r="F1015" s="50"/>
      <c r="G1015" s="50"/>
      <c r="H1015" s="50"/>
      <c r="I1015" s="50"/>
    </row>
    <row r="1016" spans="5:9" s="2" customFormat="1" ht="12">
      <c r="E1016" s="50"/>
      <c r="F1016" s="50"/>
      <c r="G1016" s="50"/>
      <c r="H1016" s="50"/>
      <c r="I1016" s="50"/>
    </row>
    <row r="1017" spans="5:9" s="2" customFormat="1" ht="12">
      <c r="E1017" s="50"/>
      <c r="F1017" s="50"/>
      <c r="G1017" s="50"/>
      <c r="H1017" s="50"/>
      <c r="I1017" s="50"/>
    </row>
    <row r="1018" spans="5:9" s="2" customFormat="1" ht="12">
      <c r="E1018" s="50"/>
      <c r="F1018" s="50"/>
      <c r="G1018" s="50"/>
      <c r="H1018" s="50"/>
      <c r="I1018" s="50"/>
    </row>
    <row r="1019" spans="5:9" s="2" customFormat="1" ht="12">
      <c r="E1019" s="50"/>
      <c r="F1019" s="50"/>
      <c r="G1019" s="50"/>
      <c r="H1019" s="50"/>
      <c r="I1019" s="50"/>
    </row>
    <row r="1020" spans="5:9" s="2" customFormat="1" ht="12">
      <c r="E1020" s="50"/>
      <c r="F1020" s="50"/>
      <c r="G1020" s="50"/>
      <c r="H1020" s="50"/>
      <c r="I1020" s="50"/>
    </row>
    <row r="1021" spans="5:9" s="2" customFormat="1" ht="12">
      <c r="E1021" s="50"/>
      <c r="F1021" s="50"/>
      <c r="G1021" s="50"/>
      <c r="H1021" s="50"/>
      <c r="I1021" s="50"/>
    </row>
    <row r="1022" spans="5:9" s="2" customFormat="1" ht="12">
      <c r="E1022" s="50"/>
      <c r="F1022" s="50"/>
      <c r="G1022" s="50"/>
      <c r="H1022" s="50"/>
      <c r="I1022" s="50"/>
    </row>
    <row r="1023" spans="5:9" s="2" customFormat="1" ht="12">
      <c r="E1023" s="50"/>
      <c r="F1023" s="50"/>
      <c r="G1023" s="50"/>
      <c r="H1023" s="50"/>
      <c r="I1023" s="50"/>
    </row>
    <row r="1024" spans="5:9" s="2" customFormat="1" ht="12">
      <c r="E1024" s="50"/>
      <c r="F1024" s="50"/>
      <c r="G1024" s="50"/>
      <c r="H1024" s="50"/>
      <c r="I1024" s="50"/>
    </row>
    <row r="1025" spans="5:9" s="2" customFormat="1" ht="12">
      <c r="E1025" s="50"/>
      <c r="F1025" s="50"/>
      <c r="G1025" s="50"/>
      <c r="H1025" s="50"/>
      <c r="I1025" s="50"/>
    </row>
    <row r="1026" spans="5:9" s="2" customFormat="1" ht="12">
      <c r="E1026" s="50"/>
      <c r="F1026" s="50"/>
      <c r="G1026" s="50"/>
      <c r="H1026" s="50"/>
      <c r="I1026" s="50"/>
    </row>
    <row r="1027" spans="5:9" s="2" customFormat="1" ht="12">
      <c r="E1027" s="50"/>
      <c r="F1027" s="50"/>
      <c r="G1027" s="50"/>
      <c r="H1027" s="50"/>
      <c r="I1027" s="50"/>
    </row>
    <row r="1028" spans="5:9" s="2" customFormat="1" ht="12">
      <c r="E1028" s="50"/>
      <c r="F1028" s="50"/>
      <c r="G1028" s="50"/>
      <c r="H1028" s="50"/>
      <c r="I1028" s="50"/>
    </row>
    <row r="1029" spans="5:9" s="2" customFormat="1" ht="12">
      <c r="E1029" s="50"/>
      <c r="F1029" s="50"/>
      <c r="G1029" s="50"/>
      <c r="H1029" s="50"/>
      <c r="I1029" s="50"/>
    </row>
    <row r="1030" spans="5:9" s="2" customFormat="1" ht="12">
      <c r="E1030" s="50"/>
      <c r="F1030" s="50"/>
      <c r="G1030" s="50"/>
      <c r="H1030" s="50"/>
      <c r="I1030" s="50"/>
    </row>
    <row r="1031" spans="5:9" s="2" customFormat="1" ht="12">
      <c r="E1031" s="50"/>
      <c r="F1031" s="50"/>
      <c r="G1031" s="50"/>
      <c r="H1031" s="50"/>
      <c r="I1031" s="50"/>
    </row>
    <row r="1032" spans="5:9" s="2" customFormat="1" ht="12">
      <c r="E1032" s="50"/>
      <c r="F1032" s="50"/>
      <c r="G1032" s="50"/>
      <c r="H1032" s="50"/>
      <c r="I1032" s="50"/>
    </row>
    <row r="1033" spans="5:9" s="2" customFormat="1" ht="12">
      <c r="E1033" s="50"/>
      <c r="F1033" s="50"/>
      <c r="G1033" s="50"/>
      <c r="H1033" s="50"/>
      <c r="I1033" s="50"/>
    </row>
    <row r="1034" spans="5:9" s="2" customFormat="1" ht="12">
      <c r="E1034" s="50"/>
      <c r="F1034" s="50"/>
      <c r="G1034" s="50"/>
      <c r="H1034" s="50"/>
      <c r="I1034" s="50"/>
    </row>
    <row r="1035" spans="5:9" s="2" customFormat="1" ht="12">
      <c r="E1035" s="50"/>
      <c r="F1035" s="50"/>
      <c r="G1035" s="50"/>
      <c r="H1035" s="50"/>
      <c r="I1035" s="50"/>
    </row>
    <row r="1036" spans="5:9" s="2" customFormat="1" ht="12">
      <c r="E1036" s="50"/>
      <c r="F1036" s="50"/>
      <c r="G1036" s="50"/>
      <c r="H1036" s="50"/>
      <c r="I1036" s="50"/>
    </row>
    <row r="1037" spans="5:9" s="2" customFormat="1" ht="12">
      <c r="E1037" s="50"/>
      <c r="F1037" s="50"/>
      <c r="G1037" s="50"/>
      <c r="H1037" s="50"/>
      <c r="I1037" s="50"/>
    </row>
    <row r="1038" spans="5:9" s="2" customFormat="1" ht="12">
      <c r="E1038" s="50"/>
      <c r="F1038" s="50"/>
      <c r="G1038" s="50"/>
      <c r="H1038" s="50"/>
      <c r="I1038" s="50"/>
    </row>
    <row r="1039" spans="5:9" s="2" customFormat="1" ht="12">
      <c r="E1039" s="50"/>
      <c r="F1039" s="50"/>
      <c r="G1039" s="50"/>
      <c r="H1039" s="50"/>
      <c r="I1039" s="50"/>
    </row>
    <row r="1040" spans="5:9" s="2" customFormat="1" ht="12">
      <c r="E1040" s="50"/>
      <c r="F1040" s="50"/>
      <c r="G1040" s="50"/>
      <c r="H1040" s="50"/>
      <c r="I1040" s="50"/>
    </row>
    <row r="1041" spans="5:9" s="2" customFormat="1" ht="12">
      <c r="E1041" s="50"/>
      <c r="F1041" s="50"/>
      <c r="G1041" s="50"/>
      <c r="H1041" s="50"/>
      <c r="I1041" s="50"/>
    </row>
    <row r="1042" spans="5:9" s="2" customFormat="1" ht="12">
      <c r="E1042" s="50"/>
      <c r="F1042" s="50"/>
      <c r="G1042" s="50"/>
      <c r="H1042" s="50"/>
      <c r="I1042" s="50"/>
    </row>
    <row r="1043" spans="5:9" s="2" customFormat="1" ht="12">
      <c r="E1043" s="50"/>
      <c r="F1043" s="50"/>
      <c r="G1043" s="50"/>
      <c r="H1043" s="50"/>
      <c r="I1043" s="50"/>
    </row>
    <row r="1044" spans="5:9" s="2" customFormat="1" ht="12">
      <c r="E1044" s="50"/>
      <c r="F1044" s="50"/>
      <c r="G1044" s="50"/>
      <c r="H1044" s="50"/>
      <c r="I1044" s="50"/>
    </row>
    <row r="1045" spans="5:9" s="2" customFormat="1" ht="12">
      <c r="E1045" s="50"/>
      <c r="F1045" s="50"/>
      <c r="G1045" s="50"/>
      <c r="H1045" s="50"/>
      <c r="I1045" s="50"/>
    </row>
    <row r="1046" spans="5:9" s="2" customFormat="1" ht="12">
      <c r="E1046" s="50"/>
      <c r="F1046" s="50"/>
      <c r="G1046" s="50"/>
      <c r="H1046" s="50"/>
      <c r="I1046" s="50"/>
    </row>
    <row r="1047" spans="5:9" s="2" customFormat="1" ht="12">
      <c r="E1047" s="50"/>
      <c r="F1047" s="50"/>
      <c r="G1047" s="50"/>
      <c r="H1047" s="50"/>
      <c r="I1047" s="50"/>
    </row>
    <row r="1048" spans="5:9" s="2" customFormat="1" ht="12">
      <c r="E1048" s="50"/>
      <c r="F1048" s="50"/>
      <c r="G1048" s="50"/>
      <c r="H1048" s="50"/>
      <c r="I1048" s="50"/>
    </row>
    <row r="1049" spans="5:9" s="2" customFormat="1" ht="12">
      <c r="E1049" s="50"/>
      <c r="F1049" s="50"/>
      <c r="G1049" s="50"/>
      <c r="H1049" s="50"/>
      <c r="I1049" s="50"/>
    </row>
    <row r="1050" spans="5:9" s="2" customFormat="1" ht="12">
      <c r="E1050" s="50"/>
      <c r="F1050" s="50"/>
      <c r="G1050" s="50"/>
      <c r="H1050" s="50"/>
      <c r="I1050" s="50"/>
    </row>
    <row r="1051" spans="5:9" s="2" customFormat="1" ht="12">
      <c r="E1051" s="50"/>
      <c r="F1051" s="50"/>
      <c r="G1051" s="50"/>
      <c r="H1051" s="50"/>
      <c r="I1051" s="50"/>
    </row>
    <row r="1052" spans="5:9" s="2" customFormat="1" ht="12">
      <c r="E1052" s="50"/>
      <c r="F1052" s="50"/>
      <c r="G1052" s="50"/>
      <c r="H1052" s="50"/>
      <c r="I1052" s="50"/>
    </row>
    <row r="1053" spans="5:9" s="2" customFormat="1" ht="12">
      <c r="E1053" s="50"/>
      <c r="F1053" s="50"/>
      <c r="G1053" s="50"/>
      <c r="H1053" s="50"/>
      <c r="I1053" s="50"/>
    </row>
    <row r="1054" spans="5:9" s="2" customFormat="1" ht="12">
      <c r="E1054" s="50"/>
      <c r="F1054" s="50"/>
      <c r="G1054" s="50"/>
      <c r="H1054" s="50"/>
      <c r="I1054" s="50"/>
    </row>
    <row r="1055" spans="5:9" s="2" customFormat="1" ht="12">
      <c r="E1055" s="50"/>
      <c r="F1055" s="50"/>
      <c r="G1055" s="50"/>
      <c r="H1055" s="50"/>
      <c r="I1055" s="50"/>
    </row>
    <row r="1056" spans="5:9" s="2" customFormat="1" ht="12">
      <c r="E1056" s="50"/>
      <c r="F1056" s="50"/>
      <c r="G1056" s="50"/>
      <c r="H1056" s="50"/>
      <c r="I1056" s="50"/>
    </row>
    <row r="1057" spans="5:9" s="2" customFormat="1" ht="12">
      <c r="E1057" s="50"/>
      <c r="F1057" s="50"/>
      <c r="G1057" s="50"/>
      <c r="H1057" s="50"/>
      <c r="I1057" s="50"/>
    </row>
    <row r="1058" spans="5:9" s="2" customFormat="1" ht="12">
      <c r="E1058" s="50"/>
      <c r="F1058" s="50"/>
      <c r="G1058" s="50"/>
      <c r="H1058" s="50"/>
      <c r="I1058" s="50"/>
    </row>
    <row r="1059" spans="5:9" s="2" customFormat="1" ht="12">
      <c r="E1059" s="50"/>
      <c r="F1059" s="50"/>
      <c r="G1059" s="50"/>
      <c r="H1059" s="50"/>
      <c r="I1059" s="50"/>
    </row>
    <row r="1060" spans="5:9" s="2" customFormat="1" ht="12">
      <c r="E1060" s="50"/>
      <c r="F1060" s="50"/>
      <c r="G1060" s="50"/>
      <c r="H1060" s="50"/>
      <c r="I1060" s="50"/>
    </row>
    <row r="1061" spans="5:9" s="2" customFormat="1" ht="12">
      <c r="E1061" s="50"/>
      <c r="F1061" s="50"/>
      <c r="G1061" s="50"/>
      <c r="H1061" s="50"/>
      <c r="I1061" s="50"/>
    </row>
    <row r="1062" spans="5:9" s="2" customFormat="1" ht="12">
      <c r="E1062" s="50"/>
      <c r="F1062" s="50"/>
      <c r="G1062" s="50"/>
      <c r="H1062" s="50"/>
      <c r="I1062" s="50"/>
    </row>
    <row r="1063" spans="5:9" s="2" customFormat="1" ht="12">
      <c r="E1063" s="50"/>
      <c r="F1063" s="50"/>
      <c r="G1063" s="50"/>
      <c r="H1063" s="50"/>
      <c r="I1063" s="50"/>
    </row>
    <row r="1064" spans="5:9" s="2" customFormat="1" ht="12">
      <c r="E1064" s="50"/>
      <c r="F1064" s="50"/>
      <c r="G1064" s="50"/>
      <c r="H1064" s="50"/>
      <c r="I1064" s="50"/>
    </row>
    <row r="1065" spans="5:9" s="2" customFormat="1" ht="12">
      <c r="E1065" s="50"/>
      <c r="F1065" s="50"/>
      <c r="G1065" s="50"/>
      <c r="H1065" s="50"/>
      <c r="I1065" s="50"/>
    </row>
    <row r="1066" spans="5:9" s="2" customFormat="1" ht="12">
      <c r="E1066" s="50"/>
      <c r="F1066" s="50"/>
      <c r="G1066" s="50"/>
      <c r="H1066" s="50"/>
      <c r="I1066" s="50"/>
    </row>
    <row r="1067" spans="5:9" s="2" customFormat="1" ht="12">
      <c r="E1067" s="50"/>
      <c r="F1067" s="50"/>
      <c r="G1067" s="50"/>
      <c r="H1067" s="50"/>
      <c r="I1067" s="50"/>
    </row>
    <row r="1068" spans="5:9" s="2" customFormat="1" ht="12">
      <c r="E1068" s="50"/>
      <c r="F1068" s="50"/>
      <c r="G1068" s="50"/>
      <c r="H1068" s="50"/>
      <c r="I1068" s="50"/>
    </row>
    <row r="1069" spans="5:9" s="2" customFormat="1" ht="12">
      <c r="E1069" s="50"/>
      <c r="F1069" s="50"/>
      <c r="G1069" s="50"/>
      <c r="H1069" s="50"/>
      <c r="I1069" s="50"/>
    </row>
    <row r="1070" spans="5:9" s="2" customFormat="1" ht="12">
      <c r="E1070" s="50"/>
      <c r="F1070" s="50"/>
      <c r="G1070" s="50"/>
      <c r="H1070" s="50"/>
      <c r="I1070" s="50"/>
    </row>
    <row r="1071" spans="5:9" s="2" customFormat="1" ht="12">
      <c r="E1071" s="50"/>
      <c r="F1071" s="50"/>
      <c r="G1071" s="50"/>
      <c r="H1071" s="50"/>
      <c r="I1071" s="50"/>
    </row>
    <row r="1072" spans="5:9" s="2" customFormat="1" ht="12">
      <c r="E1072" s="50"/>
      <c r="F1072" s="50"/>
      <c r="G1072" s="50"/>
      <c r="H1072" s="50"/>
      <c r="I1072" s="50"/>
    </row>
    <row r="1073" spans="5:9" s="2" customFormat="1" ht="12">
      <c r="E1073" s="50"/>
      <c r="F1073" s="50"/>
      <c r="G1073" s="50"/>
      <c r="H1073" s="50"/>
      <c r="I1073" s="50"/>
    </row>
    <row r="1074" spans="5:9" s="2" customFormat="1" ht="12">
      <c r="E1074" s="50"/>
      <c r="F1074" s="50"/>
      <c r="G1074" s="50"/>
      <c r="H1074" s="50"/>
      <c r="I1074" s="50"/>
    </row>
    <row r="1075" spans="5:9" s="2" customFormat="1" ht="12">
      <c r="E1075" s="50"/>
      <c r="F1075" s="50"/>
      <c r="G1075" s="50"/>
      <c r="H1075" s="50"/>
      <c r="I1075" s="50"/>
    </row>
    <row r="1076" spans="5:9" s="2" customFormat="1" ht="12">
      <c r="E1076" s="50"/>
      <c r="F1076" s="50"/>
      <c r="G1076" s="50"/>
      <c r="H1076" s="50"/>
      <c r="I1076" s="50"/>
    </row>
    <row r="1077" spans="5:9" s="2" customFormat="1" ht="12">
      <c r="E1077" s="50"/>
      <c r="F1077" s="50"/>
      <c r="G1077" s="50"/>
      <c r="H1077" s="50"/>
      <c r="I1077" s="50"/>
    </row>
    <row r="1078" spans="5:9" s="2" customFormat="1" ht="12">
      <c r="E1078" s="50"/>
      <c r="F1078" s="50"/>
      <c r="G1078" s="50"/>
      <c r="H1078" s="50"/>
      <c r="I1078" s="50"/>
    </row>
    <row r="1079" spans="5:9" s="2" customFormat="1" ht="12">
      <c r="E1079" s="50"/>
      <c r="F1079" s="50"/>
      <c r="G1079" s="50"/>
      <c r="H1079" s="50"/>
      <c r="I1079" s="50"/>
    </row>
    <row r="1080" spans="5:9" s="2" customFormat="1" ht="12">
      <c r="E1080" s="50"/>
      <c r="F1080" s="50"/>
      <c r="G1080" s="50"/>
      <c r="H1080" s="50"/>
      <c r="I1080" s="50"/>
    </row>
    <row r="1081" spans="5:9" s="2" customFormat="1" ht="12">
      <c r="E1081" s="50"/>
      <c r="F1081" s="50"/>
      <c r="G1081" s="50"/>
      <c r="H1081" s="50"/>
      <c r="I1081" s="50"/>
    </row>
    <row r="1082" spans="5:9" s="2" customFormat="1" ht="12">
      <c r="E1082" s="50"/>
      <c r="F1082" s="50"/>
      <c r="G1082" s="50"/>
      <c r="H1082" s="50"/>
      <c r="I1082" s="50"/>
    </row>
    <row r="1083" spans="5:9" s="2" customFormat="1" ht="12">
      <c r="E1083" s="50"/>
      <c r="F1083" s="50"/>
      <c r="G1083" s="50"/>
      <c r="H1083" s="50"/>
      <c r="I1083" s="50"/>
    </row>
    <row r="1084" spans="5:9" s="2" customFormat="1" ht="12">
      <c r="E1084" s="50"/>
      <c r="F1084" s="50"/>
      <c r="G1084" s="50"/>
      <c r="H1084" s="50"/>
      <c r="I1084" s="50"/>
    </row>
    <row r="1085" spans="5:9" s="2" customFormat="1" ht="12">
      <c r="E1085" s="50"/>
      <c r="F1085" s="50"/>
      <c r="G1085" s="50"/>
      <c r="H1085" s="50"/>
      <c r="I1085" s="50"/>
    </row>
    <row r="1086" spans="5:9" s="2" customFormat="1" ht="12">
      <c r="E1086" s="50"/>
      <c r="F1086" s="50"/>
      <c r="G1086" s="50"/>
      <c r="H1086" s="50"/>
      <c r="I1086" s="50"/>
    </row>
    <row r="1087" spans="5:9" s="2" customFormat="1" ht="12">
      <c r="E1087" s="50"/>
      <c r="F1087" s="50"/>
      <c r="G1087" s="50"/>
      <c r="H1087" s="50"/>
      <c r="I1087" s="50"/>
    </row>
    <row r="1088" spans="5:9" s="2" customFormat="1" ht="12">
      <c r="E1088" s="50"/>
      <c r="F1088" s="50"/>
      <c r="G1088" s="50"/>
      <c r="H1088" s="50"/>
      <c r="I1088" s="50"/>
    </row>
    <row r="1089" spans="5:9" s="2" customFormat="1" ht="12">
      <c r="E1089" s="50"/>
      <c r="F1089" s="50"/>
      <c r="G1089" s="50"/>
      <c r="H1089" s="50"/>
      <c r="I1089" s="50"/>
    </row>
    <row r="1090" spans="5:9" s="2" customFormat="1" ht="12">
      <c r="E1090" s="50"/>
      <c r="F1090" s="50"/>
      <c r="G1090" s="50"/>
      <c r="H1090" s="50"/>
      <c r="I1090" s="50"/>
    </row>
    <row r="1091" spans="5:9" s="2" customFormat="1" ht="12">
      <c r="E1091" s="50"/>
      <c r="F1091" s="50"/>
      <c r="G1091" s="50"/>
      <c r="H1091" s="50"/>
      <c r="I1091" s="50"/>
    </row>
    <row r="1092" spans="5:9" s="2" customFormat="1" ht="12">
      <c r="E1092" s="50"/>
      <c r="F1092" s="50"/>
      <c r="G1092" s="50"/>
      <c r="H1092" s="50"/>
      <c r="I1092" s="50"/>
    </row>
    <row r="1093" spans="5:9" s="2" customFormat="1" ht="12">
      <c r="E1093" s="50"/>
      <c r="F1093" s="50"/>
      <c r="G1093" s="50"/>
      <c r="H1093" s="50"/>
      <c r="I1093" s="50"/>
    </row>
    <row r="1094" spans="5:9" s="2" customFormat="1" ht="12">
      <c r="E1094" s="50"/>
      <c r="F1094" s="50"/>
      <c r="G1094" s="50"/>
      <c r="H1094" s="50"/>
      <c r="I1094" s="50"/>
    </row>
    <row r="1095" spans="5:9" s="2" customFormat="1" ht="12">
      <c r="E1095" s="50"/>
      <c r="F1095" s="50"/>
      <c r="G1095" s="50"/>
      <c r="H1095" s="50"/>
      <c r="I1095" s="50"/>
    </row>
    <row r="1096" spans="5:9" s="2" customFormat="1" ht="12">
      <c r="E1096" s="50"/>
      <c r="F1096" s="50"/>
      <c r="G1096" s="50"/>
      <c r="H1096" s="50"/>
      <c r="I1096" s="50"/>
    </row>
    <row r="1097" spans="5:9" s="2" customFormat="1" ht="12">
      <c r="E1097" s="50"/>
      <c r="F1097" s="50"/>
      <c r="G1097" s="50"/>
      <c r="H1097" s="50"/>
      <c r="I1097" s="50"/>
    </row>
    <row r="1098" spans="5:9" s="2" customFormat="1" ht="12">
      <c r="E1098" s="50"/>
      <c r="F1098" s="50"/>
      <c r="G1098" s="50"/>
      <c r="H1098" s="50"/>
      <c r="I1098" s="50"/>
    </row>
    <row r="1099" spans="5:9" s="2" customFormat="1" ht="12">
      <c r="E1099" s="50"/>
      <c r="F1099" s="50"/>
      <c r="G1099" s="50"/>
      <c r="H1099" s="50"/>
      <c r="I1099" s="50"/>
    </row>
    <row r="1100" spans="5:9" s="2" customFormat="1" ht="12">
      <c r="E1100" s="50"/>
      <c r="F1100" s="50"/>
      <c r="G1100" s="50"/>
      <c r="H1100" s="50"/>
      <c r="I1100" s="50"/>
    </row>
    <row r="1101" spans="5:9" s="2" customFormat="1" ht="12">
      <c r="E1101" s="50"/>
      <c r="F1101" s="50"/>
      <c r="G1101" s="50"/>
      <c r="H1101" s="50"/>
      <c r="I1101" s="50"/>
    </row>
    <row r="1102" spans="5:9" s="2" customFormat="1" ht="12">
      <c r="E1102" s="50"/>
      <c r="F1102" s="50"/>
      <c r="G1102" s="50"/>
      <c r="H1102" s="50"/>
      <c r="I1102" s="50"/>
    </row>
    <row r="1103" spans="5:9" s="2" customFormat="1" ht="12">
      <c r="E1103" s="50"/>
      <c r="F1103" s="50"/>
      <c r="G1103" s="50"/>
      <c r="H1103" s="50"/>
      <c r="I1103" s="50"/>
    </row>
    <row r="1104" spans="5:9" s="2" customFormat="1" ht="12">
      <c r="E1104" s="50"/>
      <c r="F1104" s="50"/>
      <c r="G1104" s="50"/>
      <c r="H1104" s="50"/>
      <c r="I1104" s="50"/>
    </row>
    <row r="1105" spans="5:9" s="2" customFormat="1" ht="12">
      <c r="E1105" s="50"/>
      <c r="F1105" s="50"/>
      <c r="G1105" s="50"/>
      <c r="H1105" s="50"/>
      <c r="I1105" s="50"/>
    </row>
    <row r="1106" spans="5:9" s="2" customFormat="1" ht="12">
      <c r="E1106" s="50"/>
      <c r="F1106" s="50"/>
      <c r="G1106" s="50"/>
      <c r="H1106" s="50"/>
      <c r="I1106" s="50"/>
    </row>
    <row r="1107" spans="5:9" s="2" customFormat="1" ht="12">
      <c r="E1107" s="50"/>
      <c r="F1107" s="50"/>
      <c r="G1107" s="50"/>
      <c r="H1107" s="50"/>
      <c r="I1107" s="50"/>
    </row>
    <row r="1108" spans="5:9" s="2" customFormat="1" ht="12">
      <c r="E1108" s="50"/>
      <c r="F1108" s="50"/>
      <c r="G1108" s="50"/>
      <c r="H1108" s="50"/>
      <c r="I1108" s="50"/>
    </row>
    <row r="1109" spans="5:9" s="2" customFormat="1" ht="12">
      <c r="E1109" s="50"/>
      <c r="F1109" s="50"/>
      <c r="G1109" s="50"/>
      <c r="H1109" s="50"/>
      <c r="I1109" s="50"/>
    </row>
    <row r="1110" spans="5:9" s="2" customFormat="1" ht="12">
      <c r="E1110" s="50"/>
      <c r="F1110" s="50"/>
      <c r="G1110" s="50"/>
      <c r="H1110" s="50"/>
      <c r="I1110" s="50"/>
    </row>
    <row r="1111" spans="5:9" s="2" customFormat="1" ht="12">
      <c r="E1111" s="50"/>
      <c r="F1111" s="50"/>
      <c r="G1111" s="50"/>
      <c r="H1111" s="50"/>
      <c r="I1111" s="50"/>
    </row>
    <row r="1112" spans="5:9" s="2" customFormat="1" ht="12">
      <c r="E1112" s="50"/>
      <c r="F1112" s="50"/>
      <c r="G1112" s="50"/>
      <c r="H1112" s="50"/>
      <c r="I1112" s="50"/>
    </row>
    <row r="1113" spans="5:9" s="2" customFormat="1" ht="12">
      <c r="E1113" s="50"/>
      <c r="F1113" s="50"/>
      <c r="G1113" s="50"/>
      <c r="H1113" s="50"/>
      <c r="I1113" s="50"/>
    </row>
    <row r="1114" spans="5:9" s="2" customFormat="1" ht="12">
      <c r="E1114" s="50"/>
      <c r="F1114" s="50"/>
      <c r="G1114" s="50"/>
      <c r="H1114" s="50"/>
      <c r="I1114" s="50"/>
    </row>
    <row r="1115" spans="5:9" s="2" customFormat="1" ht="12">
      <c r="E1115" s="50"/>
      <c r="F1115" s="50"/>
      <c r="G1115" s="50"/>
      <c r="H1115" s="50"/>
      <c r="I1115" s="50"/>
    </row>
    <row r="1116" spans="5:9" s="2" customFormat="1" ht="12">
      <c r="E1116" s="50"/>
      <c r="F1116" s="50"/>
      <c r="G1116" s="50"/>
      <c r="H1116" s="50"/>
      <c r="I1116" s="50"/>
    </row>
    <row r="1117" spans="5:9" s="2" customFormat="1" ht="12">
      <c r="E1117" s="50"/>
      <c r="F1117" s="50"/>
      <c r="G1117" s="50"/>
      <c r="H1117" s="50"/>
      <c r="I1117" s="50"/>
    </row>
    <row r="1118" spans="5:9" s="2" customFormat="1" ht="12">
      <c r="E1118" s="50"/>
      <c r="F1118" s="50"/>
      <c r="G1118" s="50"/>
      <c r="H1118" s="50"/>
      <c r="I1118" s="50"/>
    </row>
    <row r="1119" spans="5:9" s="2" customFormat="1" ht="12">
      <c r="E1119" s="50"/>
      <c r="F1119" s="50"/>
      <c r="G1119" s="50"/>
      <c r="H1119" s="50"/>
      <c r="I1119" s="50"/>
    </row>
    <row r="1120" spans="5:9" s="2" customFormat="1" ht="12">
      <c r="E1120" s="50"/>
      <c r="F1120" s="50"/>
      <c r="G1120" s="50"/>
      <c r="H1120" s="50"/>
      <c r="I1120" s="50"/>
    </row>
    <row r="1121" spans="5:9" s="2" customFormat="1" ht="12">
      <c r="E1121" s="50"/>
      <c r="F1121" s="50"/>
      <c r="G1121" s="50"/>
      <c r="H1121" s="50"/>
      <c r="I1121" s="50"/>
    </row>
    <row r="1122" spans="5:9" s="2" customFormat="1" ht="12">
      <c r="E1122" s="50"/>
      <c r="F1122" s="50"/>
      <c r="G1122" s="50"/>
      <c r="H1122" s="50"/>
      <c r="I1122" s="50"/>
    </row>
    <row r="1123" spans="5:9" s="2" customFormat="1" ht="12">
      <c r="E1123" s="50"/>
      <c r="F1123" s="50"/>
      <c r="G1123" s="50"/>
      <c r="H1123" s="50"/>
      <c r="I1123" s="50"/>
    </row>
    <row r="1124" spans="5:9" s="2" customFormat="1" ht="12">
      <c r="E1124" s="50"/>
      <c r="F1124" s="50"/>
      <c r="G1124" s="50"/>
      <c r="H1124" s="50"/>
      <c r="I1124" s="50"/>
    </row>
    <row r="1125" spans="5:9" s="2" customFormat="1" ht="12">
      <c r="E1125" s="50"/>
      <c r="F1125" s="50"/>
      <c r="G1125" s="50"/>
      <c r="H1125" s="50"/>
      <c r="I1125" s="50"/>
    </row>
    <row r="1126" spans="5:9" s="2" customFormat="1" ht="12">
      <c r="E1126" s="50"/>
      <c r="F1126" s="50"/>
      <c r="G1126" s="50"/>
      <c r="H1126" s="50"/>
      <c r="I1126" s="50"/>
    </row>
    <row r="1127" spans="5:9" s="2" customFormat="1" ht="12">
      <c r="E1127" s="50"/>
      <c r="F1127" s="50"/>
      <c r="G1127" s="50"/>
      <c r="H1127" s="50"/>
      <c r="I1127" s="50"/>
    </row>
    <row r="1128" spans="5:9" s="2" customFormat="1" ht="12">
      <c r="E1128" s="50"/>
      <c r="F1128" s="50"/>
      <c r="G1128" s="50"/>
      <c r="H1128" s="50"/>
      <c r="I1128" s="50"/>
    </row>
    <row r="1129" spans="5:9" s="2" customFormat="1" ht="12">
      <c r="E1129" s="50"/>
      <c r="F1129" s="50"/>
      <c r="G1129" s="50"/>
      <c r="H1129" s="50"/>
      <c r="I1129" s="50"/>
    </row>
    <row r="1130" spans="5:9" s="2" customFormat="1" ht="12">
      <c r="E1130" s="50"/>
      <c r="F1130" s="50"/>
      <c r="G1130" s="50"/>
      <c r="H1130" s="50"/>
      <c r="I1130" s="50"/>
    </row>
    <row r="1131" spans="5:9" s="2" customFormat="1" ht="12">
      <c r="E1131" s="50"/>
      <c r="F1131" s="50"/>
      <c r="G1131" s="50"/>
      <c r="H1131" s="50"/>
      <c r="I1131" s="50"/>
    </row>
    <row r="1132" spans="5:9" s="2" customFormat="1" ht="12">
      <c r="E1132" s="50"/>
      <c r="F1132" s="50"/>
      <c r="G1132" s="50"/>
      <c r="H1132" s="50"/>
      <c r="I1132" s="50"/>
    </row>
    <row r="1133" spans="5:9" s="2" customFormat="1" ht="12">
      <c r="E1133" s="50"/>
      <c r="F1133" s="50"/>
      <c r="G1133" s="50"/>
      <c r="H1133" s="50"/>
      <c r="I1133" s="50"/>
    </row>
    <row r="1134" spans="5:9" s="2" customFormat="1" ht="12">
      <c r="E1134" s="50"/>
      <c r="F1134" s="50"/>
      <c r="G1134" s="50"/>
      <c r="H1134" s="50"/>
      <c r="I1134" s="50"/>
    </row>
    <row r="1135" spans="5:9" s="2" customFormat="1" ht="12">
      <c r="E1135" s="50"/>
      <c r="F1135" s="50"/>
      <c r="G1135" s="50"/>
      <c r="H1135" s="50"/>
      <c r="I1135" s="50"/>
    </row>
    <row r="1136" spans="5:9" s="2" customFormat="1" ht="12">
      <c r="E1136" s="50"/>
      <c r="F1136" s="50"/>
      <c r="G1136" s="50"/>
      <c r="H1136" s="50"/>
      <c r="I1136" s="50"/>
    </row>
    <row r="1137" spans="5:9" s="2" customFormat="1" ht="12">
      <c r="E1137" s="50"/>
      <c r="F1137" s="50"/>
      <c r="G1137" s="50"/>
      <c r="H1137" s="50"/>
      <c r="I1137" s="50"/>
    </row>
    <row r="1138" spans="5:9" s="2" customFormat="1" ht="12">
      <c r="E1138" s="50"/>
      <c r="F1138" s="50"/>
      <c r="G1138" s="50"/>
      <c r="H1138" s="50"/>
      <c r="I1138" s="50"/>
    </row>
    <row r="1139" spans="5:9" s="2" customFormat="1" ht="12">
      <c r="E1139" s="50"/>
      <c r="F1139" s="50"/>
      <c r="G1139" s="50"/>
      <c r="H1139" s="50"/>
      <c r="I1139" s="50"/>
    </row>
    <row r="1140" spans="5:9" s="2" customFormat="1" ht="12">
      <c r="E1140" s="50"/>
      <c r="F1140" s="50"/>
      <c r="G1140" s="50"/>
      <c r="H1140" s="50"/>
      <c r="I1140" s="50"/>
    </row>
    <row r="1141" spans="5:9" s="2" customFormat="1" ht="12">
      <c r="E1141" s="50"/>
      <c r="F1141" s="50"/>
      <c r="G1141" s="50"/>
      <c r="H1141" s="50"/>
      <c r="I1141" s="50"/>
    </row>
    <row r="1142" spans="5:9" s="2" customFormat="1" ht="12">
      <c r="E1142" s="50"/>
      <c r="F1142" s="50"/>
      <c r="G1142" s="50"/>
      <c r="H1142" s="50"/>
      <c r="I1142" s="50"/>
    </row>
    <row r="1143" spans="5:9" s="2" customFormat="1" ht="12">
      <c r="E1143" s="50"/>
      <c r="F1143" s="50"/>
      <c r="G1143" s="50"/>
      <c r="H1143" s="50"/>
      <c r="I1143" s="50"/>
    </row>
    <row r="1144" spans="5:9" s="2" customFormat="1" ht="12">
      <c r="E1144" s="50"/>
      <c r="F1144" s="50"/>
      <c r="G1144" s="50"/>
      <c r="H1144" s="50"/>
      <c r="I1144" s="50"/>
    </row>
    <row r="1145" spans="5:9" s="2" customFormat="1" ht="12">
      <c r="E1145" s="50"/>
      <c r="F1145" s="50"/>
      <c r="G1145" s="50"/>
      <c r="H1145" s="50"/>
      <c r="I1145" s="50"/>
    </row>
    <row r="1146" spans="5:9" s="2" customFormat="1" ht="12">
      <c r="E1146" s="50"/>
      <c r="F1146" s="50"/>
      <c r="G1146" s="50"/>
      <c r="H1146" s="50"/>
      <c r="I1146" s="50"/>
    </row>
    <row r="1147" spans="5:9" s="2" customFormat="1" ht="12">
      <c r="E1147" s="50"/>
      <c r="F1147" s="50"/>
      <c r="G1147" s="50"/>
      <c r="H1147" s="50"/>
      <c r="I1147" s="50"/>
    </row>
    <row r="1148" spans="5:9" s="2" customFormat="1" ht="12">
      <c r="E1148" s="50"/>
      <c r="F1148" s="50"/>
      <c r="G1148" s="50"/>
      <c r="H1148" s="50"/>
      <c r="I1148" s="50"/>
    </row>
    <row r="1149" spans="5:9" s="2" customFormat="1" ht="12">
      <c r="E1149" s="50"/>
      <c r="F1149" s="50"/>
      <c r="G1149" s="50"/>
      <c r="H1149" s="50"/>
      <c r="I1149" s="50"/>
    </row>
    <row r="1150" spans="5:9" s="2" customFormat="1" ht="12">
      <c r="E1150" s="50"/>
      <c r="F1150" s="50"/>
      <c r="G1150" s="50"/>
      <c r="H1150" s="50"/>
      <c r="I1150" s="50"/>
    </row>
    <row r="1151" spans="5:9" s="2" customFormat="1" ht="12">
      <c r="E1151" s="50"/>
      <c r="F1151" s="50"/>
      <c r="G1151" s="50"/>
      <c r="H1151" s="50"/>
      <c r="I1151" s="50"/>
    </row>
    <row r="1152" spans="5:9" s="2" customFormat="1" ht="12">
      <c r="E1152" s="50"/>
      <c r="F1152" s="50"/>
      <c r="G1152" s="50"/>
      <c r="H1152" s="50"/>
      <c r="I1152" s="50"/>
    </row>
    <row r="1153" spans="5:9" s="2" customFormat="1" ht="12">
      <c r="E1153" s="50"/>
      <c r="F1153" s="50"/>
      <c r="G1153" s="50"/>
      <c r="H1153" s="50"/>
      <c r="I1153" s="50"/>
    </row>
    <row r="1154" spans="5:9" s="2" customFormat="1" ht="12">
      <c r="E1154" s="50"/>
      <c r="F1154" s="50"/>
      <c r="G1154" s="50"/>
      <c r="H1154" s="50"/>
      <c r="I1154" s="50"/>
    </row>
    <row r="1155" spans="5:9" s="2" customFormat="1" ht="12">
      <c r="E1155" s="50"/>
      <c r="F1155" s="50"/>
      <c r="G1155" s="50"/>
      <c r="H1155" s="50"/>
      <c r="I1155" s="50"/>
    </row>
    <row r="1156" spans="5:9" s="2" customFormat="1" ht="12">
      <c r="E1156" s="50"/>
      <c r="F1156" s="50"/>
      <c r="G1156" s="50"/>
      <c r="H1156" s="50"/>
      <c r="I1156" s="50"/>
    </row>
    <row r="1157" spans="5:9" s="2" customFormat="1" ht="12">
      <c r="E1157" s="50"/>
      <c r="F1157" s="50"/>
      <c r="G1157" s="50"/>
      <c r="H1157" s="50"/>
      <c r="I1157" s="50"/>
    </row>
    <row r="1158" spans="5:9" s="2" customFormat="1" ht="12">
      <c r="E1158" s="50"/>
      <c r="F1158" s="50"/>
      <c r="G1158" s="50"/>
      <c r="H1158" s="50"/>
      <c r="I1158" s="50"/>
    </row>
    <row r="1159" spans="5:9" s="2" customFormat="1" ht="12">
      <c r="E1159" s="50"/>
      <c r="F1159" s="50"/>
      <c r="G1159" s="50"/>
      <c r="H1159" s="50"/>
      <c r="I1159" s="50"/>
    </row>
    <row r="1160" spans="5:9" s="2" customFormat="1" ht="12">
      <c r="E1160" s="50"/>
      <c r="F1160" s="50"/>
      <c r="G1160" s="50"/>
      <c r="H1160" s="50"/>
      <c r="I1160" s="50"/>
    </row>
    <row r="1161" spans="5:9" s="2" customFormat="1" ht="12">
      <c r="E1161" s="50"/>
      <c r="F1161" s="50"/>
      <c r="G1161" s="50"/>
      <c r="H1161" s="50"/>
      <c r="I1161" s="50"/>
    </row>
    <row r="1162" spans="5:9" s="2" customFormat="1" ht="12">
      <c r="E1162" s="50"/>
      <c r="F1162" s="50"/>
      <c r="G1162" s="50"/>
      <c r="H1162" s="50"/>
      <c r="I1162" s="50"/>
    </row>
    <row r="1163" spans="5:9" s="2" customFormat="1" ht="12">
      <c r="E1163" s="50"/>
      <c r="F1163" s="50"/>
      <c r="G1163" s="50"/>
      <c r="H1163" s="50"/>
      <c r="I1163" s="50"/>
    </row>
    <row r="1164" spans="5:9" s="2" customFormat="1" ht="12">
      <c r="E1164" s="50"/>
      <c r="F1164" s="50"/>
      <c r="G1164" s="50"/>
      <c r="H1164" s="50"/>
      <c r="I1164" s="50"/>
    </row>
    <row r="1165" spans="5:9" s="2" customFormat="1" ht="12">
      <c r="E1165" s="50"/>
      <c r="F1165" s="50"/>
      <c r="G1165" s="50"/>
      <c r="H1165" s="50"/>
      <c r="I1165" s="50"/>
    </row>
    <row r="1166" spans="5:9" s="2" customFormat="1" ht="12">
      <c r="E1166" s="50"/>
      <c r="F1166" s="50"/>
      <c r="G1166" s="50"/>
      <c r="H1166" s="50"/>
      <c r="I1166" s="50"/>
    </row>
    <row r="1167" spans="5:9" s="2" customFormat="1" ht="12">
      <c r="E1167" s="50"/>
      <c r="F1167" s="50"/>
      <c r="G1167" s="50"/>
      <c r="H1167" s="50"/>
      <c r="I1167" s="50"/>
    </row>
    <row r="1168" spans="5:9" s="2" customFormat="1" ht="12">
      <c r="E1168" s="50"/>
      <c r="F1168" s="50"/>
      <c r="G1168" s="50"/>
      <c r="H1168" s="50"/>
      <c r="I1168" s="50"/>
    </row>
    <row r="1169" spans="5:9" s="2" customFormat="1" ht="12">
      <c r="E1169" s="50"/>
      <c r="F1169" s="50"/>
      <c r="G1169" s="50"/>
      <c r="H1169" s="50"/>
      <c r="I1169" s="50"/>
    </row>
    <row r="1170" spans="5:9" s="2" customFormat="1" ht="12">
      <c r="E1170" s="50"/>
      <c r="F1170" s="50"/>
      <c r="G1170" s="50"/>
      <c r="H1170" s="50"/>
      <c r="I1170" s="50"/>
    </row>
    <row r="1171" spans="5:9" s="2" customFormat="1" ht="12">
      <c r="E1171" s="50"/>
      <c r="F1171" s="50"/>
      <c r="G1171" s="50"/>
      <c r="H1171" s="50"/>
      <c r="I1171" s="50"/>
    </row>
    <row r="1172" spans="5:9" s="2" customFormat="1" ht="12">
      <c r="E1172" s="50"/>
      <c r="F1172" s="50"/>
      <c r="G1172" s="50"/>
      <c r="H1172" s="50"/>
      <c r="I1172" s="50"/>
    </row>
    <row r="1173" spans="5:9" s="2" customFormat="1" ht="12">
      <c r="E1173" s="50"/>
      <c r="F1173" s="50"/>
      <c r="G1173" s="50"/>
      <c r="H1173" s="50"/>
      <c r="I1173" s="50"/>
    </row>
    <row r="1174" spans="5:9" s="2" customFormat="1" ht="12">
      <c r="E1174" s="50"/>
      <c r="F1174" s="50"/>
      <c r="G1174" s="50"/>
      <c r="H1174" s="50"/>
      <c r="I1174" s="50"/>
    </row>
    <row r="1175" spans="5:9" s="2" customFormat="1" ht="12">
      <c r="E1175" s="50"/>
      <c r="F1175" s="50"/>
      <c r="G1175" s="50"/>
      <c r="H1175" s="50"/>
      <c r="I1175" s="50"/>
    </row>
    <row r="1176" spans="5:9" s="2" customFormat="1" ht="12">
      <c r="E1176" s="50"/>
      <c r="F1176" s="50"/>
      <c r="G1176" s="50"/>
      <c r="H1176" s="50"/>
      <c r="I1176" s="50"/>
    </row>
    <row r="1177" spans="5:9" s="2" customFormat="1" ht="12">
      <c r="E1177" s="50"/>
      <c r="F1177" s="50"/>
      <c r="G1177" s="50"/>
      <c r="H1177" s="50"/>
      <c r="I1177" s="50"/>
    </row>
    <row r="1178" spans="5:9" s="2" customFormat="1" ht="12">
      <c r="E1178" s="50"/>
      <c r="F1178" s="50"/>
      <c r="G1178" s="50"/>
      <c r="H1178" s="50"/>
      <c r="I1178" s="50"/>
    </row>
    <row r="1179" spans="5:9" s="2" customFormat="1" ht="12">
      <c r="E1179" s="50"/>
      <c r="F1179" s="50"/>
      <c r="G1179" s="50"/>
      <c r="H1179" s="50"/>
      <c r="I1179" s="50"/>
    </row>
    <row r="1180" spans="5:9" s="2" customFormat="1" ht="12">
      <c r="E1180" s="50"/>
      <c r="F1180" s="50"/>
      <c r="G1180" s="50"/>
      <c r="H1180" s="50"/>
      <c r="I1180" s="50"/>
    </row>
    <row r="1181" spans="5:9" s="2" customFormat="1" ht="12">
      <c r="E1181" s="50"/>
      <c r="F1181" s="50"/>
      <c r="G1181" s="50"/>
      <c r="H1181" s="50"/>
      <c r="I1181" s="50"/>
    </row>
    <row r="1182" spans="5:9" s="2" customFormat="1" ht="12">
      <c r="E1182" s="50"/>
      <c r="F1182" s="50"/>
      <c r="G1182" s="50"/>
      <c r="H1182" s="50"/>
      <c r="I1182" s="50"/>
    </row>
    <row r="1183" spans="5:9" s="2" customFormat="1" ht="12">
      <c r="E1183" s="50"/>
      <c r="F1183" s="50"/>
      <c r="G1183" s="50"/>
      <c r="H1183" s="50"/>
      <c r="I1183" s="50"/>
    </row>
    <row r="1184" spans="5:9" s="2" customFormat="1" ht="12">
      <c r="E1184" s="50"/>
      <c r="F1184" s="50"/>
      <c r="G1184" s="50"/>
      <c r="H1184" s="50"/>
      <c r="I1184" s="50"/>
    </row>
    <row r="1185" spans="5:9" s="2" customFormat="1" ht="12">
      <c r="E1185" s="50"/>
      <c r="F1185" s="50"/>
      <c r="G1185" s="50"/>
      <c r="H1185" s="50"/>
      <c r="I1185" s="50"/>
    </row>
    <row r="1186" spans="5:9" s="2" customFormat="1" ht="12">
      <c r="E1186" s="50"/>
      <c r="F1186" s="50"/>
      <c r="G1186" s="50"/>
      <c r="H1186" s="50"/>
      <c r="I1186" s="50"/>
    </row>
    <row r="1187" spans="5:9" s="2" customFormat="1" ht="12">
      <c r="E1187" s="50"/>
      <c r="F1187" s="50"/>
      <c r="G1187" s="50"/>
      <c r="H1187" s="50"/>
      <c r="I1187" s="50"/>
    </row>
    <row r="1188" spans="5:9" s="2" customFormat="1" ht="12">
      <c r="E1188" s="50"/>
      <c r="F1188" s="50"/>
      <c r="G1188" s="50"/>
      <c r="H1188" s="50"/>
      <c r="I1188" s="50"/>
    </row>
    <row r="1189" spans="5:9" s="2" customFormat="1" ht="12">
      <c r="E1189" s="50"/>
      <c r="F1189" s="50"/>
      <c r="G1189" s="50"/>
      <c r="H1189" s="50"/>
      <c r="I1189" s="50"/>
    </row>
    <row r="1190" spans="5:9" s="2" customFormat="1" ht="12">
      <c r="E1190" s="50"/>
      <c r="F1190" s="50"/>
      <c r="G1190" s="50"/>
      <c r="H1190" s="50"/>
      <c r="I1190" s="50"/>
    </row>
    <row r="1191" spans="5:9" s="2" customFormat="1" ht="12">
      <c r="E1191" s="50"/>
      <c r="F1191" s="50"/>
      <c r="G1191" s="50"/>
      <c r="H1191" s="50"/>
      <c r="I1191" s="50"/>
    </row>
    <row r="1192" spans="5:9" s="2" customFormat="1" ht="12">
      <c r="E1192" s="50"/>
      <c r="F1192" s="50"/>
      <c r="G1192" s="50"/>
      <c r="H1192" s="50"/>
      <c r="I1192" s="50"/>
    </row>
    <row r="1193" spans="5:9" s="2" customFormat="1" ht="12">
      <c r="E1193" s="50"/>
      <c r="F1193" s="50"/>
      <c r="G1193" s="50"/>
      <c r="H1193" s="50"/>
      <c r="I1193" s="50"/>
    </row>
    <row r="1194" spans="5:9" s="2" customFormat="1" ht="12">
      <c r="E1194" s="50"/>
      <c r="F1194" s="50"/>
      <c r="G1194" s="50"/>
      <c r="H1194" s="50"/>
      <c r="I1194" s="50"/>
    </row>
    <row r="1195" spans="5:9" s="2" customFormat="1" ht="12">
      <c r="E1195" s="50"/>
      <c r="F1195" s="50"/>
      <c r="G1195" s="50"/>
      <c r="H1195" s="50"/>
      <c r="I1195" s="50"/>
    </row>
    <row r="1196" spans="5:9" s="2" customFormat="1" ht="12">
      <c r="E1196" s="50"/>
      <c r="F1196" s="50"/>
      <c r="G1196" s="50"/>
      <c r="H1196" s="50"/>
      <c r="I1196" s="50"/>
    </row>
    <row r="1197" spans="5:9" s="2" customFormat="1" ht="12">
      <c r="E1197" s="50"/>
      <c r="F1197" s="50"/>
      <c r="G1197" s="50"/>
      <c r="H1197" s="50"/>
      <c r="I1197" s="50"/>
    </row>
    <row r="1198" spans="5:9" s="2" customFormat="1" ht="12">
      <c r="E1198" s="50"/>
      <c r="F1198" s="50"/>
      <c r="G1198" s="50"/>
      <c r="H1198" s="50"/>
      <c r="I1198" s="50"/>
    </row>
    <row r="1199" spans="5:9" s="2" customFormat="1" ht="12">
      <c r="E1199" s="50"/>
      <c r="F1199" s="50"/>
      <c r="G1199" s="50"/>
      <c r="H1199" s="50"/>
      <c r="I1199" s="50"/>
    </row>
    <row r="1200" spans="5:9" s="2" customFormat="1" ht="12">
      <c r="E1200" s="50"/>
      <c r="F1200" s="50"/>
      <c r="G1200" s="50"/>
      <c r="H1200" s="50"/>
      <c r="I1200" s="50"/>
    </row>
    <row r="1201" spans="5:9" s="2" customFormat="1" ht="12">
      <c r="E1201" s="50"/>
      <c r="F1201" s="50"/>
      <c r="G1201" s="50"/>
      <c r="H1201" s="50"/>
      <c r="I1201" s="50"/>
    </row>
    <row r="1202" spans="5:9" s="2" customFormat="1" ht="12">
      <c r="E1202" s="50"/>
      <c r="F1202" s="50"/>
      <c r="G1202" s="50"/>
      <c r="H1202" s="50"/>
      <c r="I1202" s="50"/>
    </row>
    <row r="1203" spans="5:9" s="2" customFormat="1" ht="12">
      <c r="E1203" s="50"/>
      <c r="F1203" s="50"/>
      <c r="G1203" s="50"/>
      <c r="H1203" s="50"/>
      <c r="I1203" s="50"/>
    </row>
    <row r="1204" spans="5:9" s="2" customFormat="1" ht="12">
      <c r="E1204" s="50"/>
      <c r="F1204" s="50"/>
      <c r="G1204" s="50"/>
      <c r="H1204" s="50"/>
      <c r="I1204" s="50"/>
    </row>
    <row r="1205" spans="5:9" s="2" customFormat="1" ht="12">
      <c r="E1205" s="50"/>
      <c r="F1205" s="50"/>
      <c r="G1205" s="50"/>
      <c r="H1205" s="50"/>
      <c r="I1205" s="50"/>
    </row>
    <row r="1206" spans="5:9" s="2" customFormat="1" ht="12">
      <c r="E1206" s="50"/>
      <c r="F1206" s="50"/>
      <c r="G1206" s="50"/>
      <c r="H1206" s="50"/>
      <c r="I1206" s="50"/>
    </row>
    <row r="1207" spans="5:9" s="2" customFormat="1" ht="12">
      <c r="E1207" s="50"/>
      <c r="F1207" s="50"/>
      <c r="G1207" s="50"/>
      <c r="H1207" s="50"/>
      <c r="I1207" s="50"/>
    </row>
    <row r="1208" spans="5:9" s="2" customFormat="1" ht="12">
      <c r="E1208" s="50"/>
      <c r="F1208" s="50"/>
      <c r="G1208" s="50"/>
      <c r="H1208" s="50"/>
      <c r="I1208" s="50"/>
    </row>
    <row r="1209" spans="5:9" s="2" customFormat="1" ht="12">
      <c r="E1209" s="50"/>
      <c r="F1209" s="50"/>
      <c r="G1209" s="50"/>
      <c r="H1209" s="50"/>
      <c r="I1209" s="50"/>
    </row>
    <row r="1210" spans="5:9" s="2" customFormat="1" ht="12">
      <c r="E1210" s="50"/>
      <c r="F1210" s="50"/>
      <c r="G1210" s="50"/>
      <c r="H1210" s="50"/>
      <c r="I1210" s="50"/>
    </row>
    <row r="1211" spans="5:9" s="2" customFormat="1" ht="12">
      <c r="E1211" s="50"/>
      <c r="F1211" s="50"/>
      <c r="G1211" s="50"/>
      <c r="H1211" s="50"/>
      <c r="I1211" s="50"/>
    </row>
    <row r="1212" spans="5:9" s="2" customFormat="1" ht="12">
      <c r="E1212" s="50"/>
      <c r="F1212" s="50"/>
      <c r="G1212" s="50"/>
      <c r="H1212" s="50"/>
      <c r="I1212" s="50"/>
    </row>
    <row r="1213" spans="5:9" s="2" customFormat="1" ht="12">
      <c r="E1213" s="50"/>
      <c r="F1213" s="50"/>
      <c r="G1213" s="50"/>
      <c r="H1213" s="50"/>
      <c r="I1213" s="50"/>
    </row>
    <row r="1214" spans="5:9" s="2" customFormat="1" ht="12">
      <c r="E1214" s="50"/>
      <c r="F1214" s="50"/>
      <c r="G1214" s="50"/>
      <c r="H1214" s="50"/>
      <c r="I1214" s="50"/>
    </row>
    <row r="1215" spans="5:9" s="2" customFormat="1" ht="12">
      <c r="E1215" s="50"/>
      <c r="F1215" s="50"/>
      <c r="G1215" s="50"/>
      <c r="H1215" s="50"/>
      <c r="I1215" s="50"/>
    </row>
    <row r="1216" spans="5:9" s="2" customFormat="1" ht="12">
      <c r="E1216" s="50"/>
      <c r="F1216" s="50"/>
      <c r="G1216" s="50"/>
      <c r="H1216" s="50"/>
      <c r="I1216" s="50"/>
    </row>
    <row r="1217" spans="5:9" s="2" customFormat="1" ht="12">
      <c r="E1217" s="50"/>
      <c r="F1217" s="50"/>
      <c r="G1217" s="50"/>
      <c r="H1217" s="50"/>
      <c r="I1217" s="50"/>
    </row>
    <row r="1218" spans="5:9" s="2" customFormat="1" ht="12">
      <c r="E1218" s="50"/>
      <c r="F1218" s="50"/>
      <c r="G1218" s="50"/>
      <c r="H1218" s="50"/>
      <c r="I1218" s="50"/>
    </row>
    <row r="1219" spans="5:9" s="2" customFormat="1" ht="12">
      <c r="E1219" s="50"/>
      <c r="F1219" s="50"/>
      <c r="G1219" s="50"/>
      <c r="H1219" s="50"/>
      <c r="I1219" s="50"/>
    </row>
    <row r="1220" spans="5:9" s="2" customFormat="1" ht="12">
      <c r="E1220" s="50"/>
      <c r="F1220" s="50"/>
      <c r="G1220" s="50"/>
      <c r="H1220" s="50"/>
      <c r="I1220" s="50"/>
    </row>
    <row r="1221" spans="5:9" s="2" customFormat="1" ht="12">
      <c r="E1221" s="50"/>
      <c r="F1221" s="50"/>
      <c r="G1221" s="50"/>
      <c r="H1221" s="50"/>
      <c r="I1221" s="50"/>
    </row>
    <row r="1222" spans="5:9" s="2" customFormat="1" ht="12">
      <c r="E1222" s="50"/>
      <c r="F1222" s="50"/>
      <c r="G1222" s="50"/>
      <c r="H1222" s="50"/>
      <c r="I1222" s="50"/>
    </row>
    <row r="1223" spans="5:9" s="2" customFormat="1" ht="12">
      <c r="E1223" s="50"/>
      <c r="F1223" s="50"/>
      <c r="G1223" s="50"/>
      <c r="H1223" s="50"/>
      <c r="I1223" s="50"/>
    </row>
    <row r="1224" spans="5:9" s="2" customFormat="1" ht="12">
      <c r="E1224" s="50"/>
      <c r="F1224" s="50"/>
      <c r="G1224" s="50"/>
      <c r="H1224" s="50"/>
      <c r="I1224" s="50"/>
    </row>
    <row r="1225" spans="5:9" s="2" customFormat="1" ht="12">
      <c r="E1225" s="50"/>
      <c r="F1225" s="50"/>
      <c r="G1225" s="50"/>
      <c r="H1225" s="50"/>
      <c r="I1225" s="50"/>
    </row>
    <row r="1226" spans="5:9" s="2" customFormat="1" ht="12">
      <c r="E1226" s="50"/>
      <c r="F1226" s="50"/>
      <c r="G1226" s="50"/>
      <c r="H1226" s="50"/>
      <c r="I1226" s="50"/>
    </row>
    <row r="1227" spans="5:9" s="2" customFormat="1" ht="12">
      <c r="E1227" s="50"/>
      <c r="F1227" s="50"/>
      <c r="G1227" s="50"/>
      <c r="H1227" s="50"/>
      <c r="I1227" s="50"/>
    </row>
    <row r="1228" spans="5:9" s="2" customFormat="1" ht="12">
      <c r="E1228" s="50"/>
      <c r="F1228" s="50"/>
      <c r="G1228" s="50"/>
      <c r="H1228" s="50"/>
      <c r="I1228" s="50"/>
    </row>
    <row r="1229" spans="5:9" s="2" customFormat="1" ht="12">
      <c r="E1229" s="50"/>
      <c r="F1229" s="50"/>
      <c r="G1229" s="50"/>
      <c r="H1229" s="50"/>
      <c r="I1229" s="50"/>
    </row>
    <row r="1230" spans="5:9" s="2" customFormat="1" ht="12">
      <c r="E1230" s="50"/>
      <c r="F1230" s="50"/>
      <c r="G1230" s="50"/>
      <c r="H1230" s="50"/>
      <c r="I1230" s="50"/>
    </row>
    <row r="1231" spans="5:9" s="2" customFormat="1" ht="12">
      <c r="E1231" s="50"/>
      <c r="F1231" s="50"/>
      <c r="G1231" s="50"/>
      <c r="H1231" s="50"/>
      <c r="I1231" s="50"/>
    </row>
    <row r="1232" spans="5:9" s="2" customFormat="1" ht="12">
      <c r="E1232" s="50"/>
      <c r="F1232" s="50"/>
      <c r="G1232" s="50"/>
      <c r="H1232" s="50"/>
      <c r="I1232" s="50"/>
    </row>
    <row r="1233" spans="5:9" s="2" customFormat="1" ht="12">
      <c r="E1233" s="50"/>
      <c r="F1233" s="50"/>
      <c r="G1233" s="50"/>
      <c r="H1233" s="50"/>
      <c r="I1233" s="50"/>
    </row>
    <row r="1234" spans="5:9" s="2" customFormat="1" ht="12">
      <c r="E1234" s="50"/>
      <c r="F1234" s="50"/>
      <c r="G1234" s="50"/>
      <c r="H1234" s="50"/>
      <c r="I1234" s="50"/>
    </row>
    <row r="1235" spans="5:9" s="2" customFormat="1" ht="12">
      <c r="E1235" s="50"/>
      <c r="F1235" s="50"/>
      <c r="G1235" s="50"/>
      <c r="H1235" s="50"/>
      <c r="I1235" s="50"/>
    </row>
    <row r="1236" spans="5:9" s="2" customFormat="1" ht="12">
      <c r="E1236" s="50"/>
      <c r="F1236" s="50"/>
      <c r="G1236" s="50"/>
      <c r="H1236" s="50"/>
      <c r="I1236" s="50"/>
    </row>
    <row r="1237" spans="5:9" s="2" customFormat="1" ht="12">
      <c r="E1237" s="50"/>
      <c r="F1237" s="50"/>
      <c r="G1237" s="50"/>
      <c r="H1237" s="50"/>
      <c r="I1237" s="50"/>
    </row>
    <row r="1238" spans="5:9" s="2" customFormat="1" ht="12">
      <c r="E1238" s="50"/>
      <c r="F1238" s="50"/>
      <c r="G1238" s="50"/>
      <c r="H1238" s="50"/>
      <c r="I1238" s="50"/>
    </row>
    <row r="1239" spans="5:9" s="2" customFormat="1" ht="12">
      <c r="E1239" s="50"/>
      <c r="F1239" s="50"/>
      <c r="G1239" s="50"/>
      <c r="H1239" s="50"/>
      <c r="I1239" s="50"/>
    </row>
    <row r="1240" spans="5:9" s="2" customFormat="1" ht="12">
      <c r="E1240" s="50"/>
      <c r="F1240" s="50"/>
      <c r="G1240" s="50"/>
      <c r="H1240" s="50"/>
      <c r="I1240" s="50"/>
    </row>
    <row r="1241" spans="5:9" s="2" customFormat="1" ht="12">
      <c r="E1241" s="50"/>
      <c r="F1241" s="50"/>
      <c r="G1241" s="50"/>
      <c r="H1241" s="50"/>
      <c r="I1241" s="50"/>
    </row>
    <row r="1242" spans="5:9" s="2" customFormat="1" ht="12">
      <c r="E1242" s="50"/>
      <c r="F1242" s="50"/>
      <c r="G1242" s="50"/>
      <c r="H1242" s="50"/>
      <c r="I1242" s="50"/>
    </row>
    <row r="1243" spans="5:9" s="2" customFormat="1" ht="12">
      <c r="E1243" s="50"/>
      <c r="F1243" s="50"/>
      <c r="G1243" s="50"/>
      <c r="H1243" s="50"/>
      <c r="I1243" s="50"/>
    </row>
    <row r="1244" spans="5:9" s="2" customFormat="1" ht="12">
      <c r="E1244" s="50"/>
      <c r="F1244" s="50"/>
      <c r="G1244" s="50"/>
      <c r="H1244" s="50"/>
      <c r="I1244" s="50"/>
    </row>
    <row r="1245" spans="5:9" s="2" customFormat="1" ht="12">
      <c r="E1245" s="50"/>
      <c r="F1245" s="50"/>
      <c r="G1245" s="50"/>
      <c r="H1245" s="50"/>
      <c r="I1245" s="50"/>
    </row>
    <row r="1246" spans="5:9" s="2" customFormat="1" ht="12">
      <c r="E1246" s="50"/>
      <c r="F1246" s="50"/>
      <c r="G1246" s="50"/>
      <c r="H1246" s="50"/>
      <c r="I1246" s="50"/>
    </row>
    <row r="1247" spans="5:9" s="2" customFormat="1" ht="12">
      <c r="E1247" s="50"/>
      <c r="F1247" s="50"/>
      <c r="G1247" s="50"/>
      <c r="H1247" s="50"/>
      <c r="I1247" s="50"/>
    </row>
    <row r="1248" spans="5:9" s="2" customFormat="1" ht="12">
      <c r="E1248" s="50"/>
      <c r="F1248" s="50"/>
      <c r="G1248" s="50"/>
      <c r="H1248" s="50"/>
      <c r="I1248" s="50"/>
    </row>
    <row r="1249" spans="5:9" s="2" customFormat="1" ht="12">
      <c r="E1249" s="50"/>
      <c r="F1249" s="50"/>
      <c r="G1249" s="50"/>
      <c r="H1249" s="50"/>
      <c r="I1249" s="50"/>
    </row>
    <row r="1250" spans="5:9" s="2" customFormat="1" ht="12">
      <c r="E1250" s="50"/>
      <c r="F1250" s="50"/>
      <c r="G1250" s="50"/>
      <c r="H1250" s="50"/>
      <c r="I1250" s="50"/>
    </row>
    <row r="1251" spans="5:9" s="2" customFormat="1" ht="12">
      <c r="E1251" s="50"/>
      <c r="F1251" s="50"/>
      <c r="G1251" s="50"/>
      <c r="H1251" s="50"/>
      <c r="I1251" s="50"/>
    </row>
    <row r="1252" spans="5:9" s="2" customFormat="1" ht="12">
      <c r="E1252" s="50"/>
      <c r="F1252" s="50"/>
      <c r="G1252" s="50"/>
      <c r="H1252" s="50"/>
      <c r="I1252" s="50"/>
    </row>
    <row r="1253" spans="5:9" s="2" customFormat="1" ht="12">
      <c r="E1253" s="50"/>
      <c r="F1253" s="50"/>
      <c r="G1253" s="50"/>
      <c r="H1253" s="50"/>
      <c r="I1253" s="50"/>
    </row>
    <row r="1254" spans="5:9" s="2" customFormat="1" ht="12">
      <c r="E1254" s="50"/>
      <c r="F1254" s="50"/>
      <c r="G1254" s="50"/>
      <c r="H1254" s="50"/>
      <c r="I1254" s="50"/>
    </row>
    <row r="1255" spans="5:9" s="2" customFormat="1" ht="12">
      <c r="E1255" s="50"/>
      <c r="F1255" s="50"/>
      <c r="G1255" s="50"/>
      <c r="H1255" s="50"/>
      <c r="I1255" s="50"/>
    </row>
    <row r="1256" spans="5:9" s="2" customFormat="1" ht="12">
      <c r="E1256" s="50"/>
      <c r="F1256" s="50"/>
      <c r="G1256" s="50"/>
      <c r="H1256" s="50"/>
      <c r="I1256" s="50"/>
    </row>
    <row r="1257" spans="5:9" s="2" customFormat="1" ht="12">
      <c r="E1257" s="50"/>
      <c r="F1257" s="50"/>
      <c r="G1257" s="50"/>
      <c r="H1257" s="50"/>
      <c r="I1257" s="50"/>
    </row>
    <row r="1258" spans="5:9" s="2" customFormat="1" ht="12">
      <c r="E1258" s="50"/>
      <c r="F1258" s="50"/>
      <c r="G1258" s="50"/>
      <c r="H1258" s="50"/>
      <c r="I1258" s="50"/>
    </row>
    <row r="1259" spans="5:9" s="2" customFormat="1" ht="12">
      <c r="E1259" s="50"/>
      <c r="F1259" s="50"/>
      <c r="G1259" s="50"/>
      <c r="H1259" s="50"/>
      <c r="I1259" s="50"/>
    </row>
    <row r="1260" spans="5:9" s="2" customFormat="1" ht="12">
      <c r="E1260" s="50"/>
      <c r="F1260" s="50"/>
      <c r="G1260" s="50"/>
      <c r="H1260" s="50"/>
      <c r="I1260" s="50"/>
    </row>
    <row r="1261" spans="5:9" s="2" customFormat="1" ht="12">
      <c r="E1261" s="50"/>
      <c r="F1261" s="50"/>
      <c r="G1261" s="50"/>
      <c r="H1261" s="50"/>
      <c r="I1261" s="50"/>
    </row>
    <row r="1262" spans="5:9" s="2" customFormat="1" ht="12">
      <c r="E1262" s="50"/>
      <c r="F1262" s="50"/>
      <c r="G1262" s="50"/>
      <c r="H1262" s="50"/>
      <c r="I1262" s="50"/>
    </row>
    <row r="1263" spans="5:9" s="2" customFormat="1" ht="12">
      <c r="E1263" s="50"/>
      <c r="F1263" s="50"/>
      <c r="G1263" s="50"/>
      <c r="H1263" s="50"/>
      <c r="I1263" s="50"/>
    </row>
    <row r="1264" spans="5:9" s="2" customFormat="1" ht="12">
      <c r="E1264" s="50"/>
      <c r="F1264" s="50"/>
      <c r="G1264" s="50"/>
      <c r="H1264" s="50"/>
      <c r="I1264" s="50"/>
    </row>
    <row r="1265" spans="5:9" s="2" customFormat="1" ht="12">
      <c r="E1265" s="50"/>
      <c r="F1265" s="50"/>
      <c r="G1265" s="50"/>
      <c r="H1265" s="50"/>
      <c r="I1265" s="50"/>
    </row>
    <row r="1266" spans="5:9" s="2" customFormat="1" ht="12">
      <c r="E1266" s="50"/>
      <c r="F1266" s="50"/>
      <c r="G1266" s="50"/>
      <c r="H1266" s="50"/>
      <c r="I1266" s="50"/>
    </row>
    <row r="1267" spans="5:9" s="2" customFormat="1" ht="12">
      <c r="E1267" s="50"/>
      <c r="F1267" s="50"/>
      <c r="G1267" s="50"/>
      <c r="H1267" s="50"/>
      <c r="I1267" s="50"/>
    </row>
    <row r="1268" spans="5:9" s="2" customFormat="1" ht="12">
      <c r="E1268" s="50"/>
      <c r="F1268" s="50"/>
      <c r="G1268" s="50"/>
      <c r="H1268" s="50"/>
      <c r="I1268" s="50"/>
    </row>
    <row r="1269" spans="5:9" s="2" customFormat="1" ht="12">
      <c r="E1269" s="50"/>
      <c r="F1269" s="50"/>
      <c r="G1269" s="50"/>
      <c r="H1269" s="50"/>
      <c r="I1269" s="50"/>
    </row>
    <row r="1270" spans="5:9" s="2" customFormat="1" ht="12">
      <c r="E1270" s="50"/>
      <c r="F1270" s="50"/>
      <c r="G1270" s="50"/>
      <c r="H1270" s="50"/>
      <c r="I1270" s="50"/>
    </row>
    <row r="1271" spans="5:9" s="2" customFormat="1" ht="12">
      <c r="E1271" s="50"/>
      <c r="F1271" s="50"/>
      <c r="G1271" s="50"/>
      <c r="H1271" s="50"/>
      <c r="I1271" s="50"/>
    </row>
    <row r="1272" spans="5:9" s="2" customFormat="1" ht="12">
      <c r="E1272" s="50"/>
      <c r="F1272" s="50"/>
      <c r="G1272" s="50"/>
      <c r="H1272" s="50"/>
      <c r="I1272" s="50"/>
    </row>
    <row r="1273" spans="5:9" s="2" customFormat="1" ht="12">
      <c r="E1273" s="50"/>
      <c r="F1273" s="50"/>
      <c r="G1273" s="50"/>
      <c r="H1273" s="50"/>
      <c r="I1273" s="50"/>
    </row>
    <row r="1274" spans="5:9" s="2" customFormat="1" ht="12">
      <c r="E1274" s="50"/>
      <c r="F1274" s="50"/>
      <c r="G1274" s="50"/>
      <c r="H1274" s="50"/>
      <c r="I1274" s="50"/>
    </row>
    <row r="1275" spans="5:9" s="2" customFormat="1" ht="12">
      <c r="E1275" s="50"/>
      <c r="F1275" s="50"/>
      <c r="G1275" s="50"/>
      <c r="H1275" s="50"/>
      <c r="I1275" s="50"/>
    </row>
    <row r="1276" spans="5:9" s="2" customFormat="1" ht="12">
      <c r="E1276" s="50"/>
      <c r="F1276" s="50"/>
      <c r="G1276" s="50"/>
      <c r="H1276" s="50"/>
      <c r="I1276" s="50"/>
    </row>
    <row r="1277" spans="5:9" s="2" customFormat="1" ht="12">
      <c r="E1277" s="50"/>
      <c r="F1277" s="50"/>
      <c r="G1277" s="50"/>
      <c r="H1277" s="50"/>
      <c r="I1277" s="50"/>
    </row>
    <row r="1278" spans="5:9" s="2" customFormat="1" ht="12">
      <c r="E1278" s="50"/>
      <c r="F1278" s="50"/>
      <c r="G1278" s="50"/>
      <c r="H1278" s="50"/>
      <c r="I1278" s="50"/>
    </row>
    <row r="1279" spans="5:9" s="2" customFormat="1" ht="12">
      <c r="E1279" s="50"/>
      <c r="F1279" s="50"/>
      <c r="G1279" s="50"/>
      <c r="H1279" s="50"/>
      <c r="I1279" s="50"/>
    </row>
    <row r="1280" spans="5:9" s="2" customFormat="1" ht="12">
      <c r="E1280" s="50"/>
      <c r="F1280" s="50"/>
      <c r="G1280" s="50"/>
      <c r="H1280" s="50"/>
      <c r="I1280" s="50"/>
    </row>
    <row r="1281" spans="5:9" s="2" customFormat="1" ht="12">
      <c r="E1281" s="50"/>
      <c r="F1281" s="50"/>
      <c r="G1281" s="50"/>
      <c r="H1281" s="50"/>
      <c r="I1281" s="50"/>
    </row>
    <row r="1282" spans="5:9" s="2" customFormat="1" ht="12">
      <c r="E1282" s="50"/>
      <c r="F1282" s="50"/>
      <c r="G1282" s="50"/>
      <c r="H1282" s="50"/>
      <c r="I1282" s="50"/>
    </row>
    <row r="1283" spans="5:9" s="2" customFormat="1" ht="12">
      <c r="E1283" s="50"/>
      <c r="F1283" s="50"/>
      <c r="G1283" s="50"/>
      <c r="H1283" s="50"/>
      <c r="I1283" s="50"/>
    </row>
    <row r="1284" spans="5:9" s="2" customFormat="1" ht="12">
      <c r="E1284" s="50"/>
      <c r="F1284" s="50"/>
      <c r="G1284" s="50"/>
      <c r="H1284" s="50"/>
      <c r="I1284" s="50"/>
    </row>
    <row r="1285" spans="5:9" s="2" customFormat="1" ht="12">
      <c r="E1285" s="50"/>
      <c r="F1285" s="50"/>
      <c r="G1285" s="50"/>
      <c r="H1285" s="50"/>
      <c r="I1285" s="50"/>
    </row>
    <row r="1286" spans="5:9" s="2" customFormat="1" ht="12">
      <c r="E1286" s="50"/>
      <c r="F1286" s="50"/>
      <c r="G1286" s="50"/>
      <c r="H1286" s="50"/>
      <c r="I1286" s="50"/>
    </row>
    <row r="1287" spans="5:9" s="2" customFormat="1" ht="12">
      <c r="E1287" s="50"/>
      <c r="F1287" s="50"/>
      <c r="G1287" s="50"/>
      <c r="H1287" s="50"/>
      <c r="I1287" s="50"/>
    </row>
    <row r="1288" spans="5:9" s="2" customFormat="1" ht="12">
      <c r="E1288" s="50"/>
      <c r="F1288" s="50"/>
      <c r="G1288" s="50"/>
      <c r="H1288" s="50"/>
      <c r="I1288" s="50"/>
    </row>
    <row r="1289" spans="5:9" s="2" customFormat="1" ht="12">
      <c r="E1289" s="50"/>
      <c r="F1289" s="50"/>
      <c r="G1289" s="50"/>
      <c r="H1289" s="50"/>
      <c r="I1289" s="50"/>
    </row>
    <row r="1290" spans="5:9" s="2" customFormat="1" ht="12">
      <c r="E1290" s="50"/>
      <c r="F1290" s="50"/>
      <c r="G1290" s="50"/>
      <c r="H1290" s="50"/>
      <c r="I1290" s="50"/>
    </row>
    <row r="1291" spans="5:9" s="2" customFormat="1" ht="12">
      <c r="E1291" s="50"/>
      <c r="F1291" s="50"/>
      <c r="G1291" s="50"/>
      <c r="H1291" s="50"/>
      <c r="I1291" s="50"/>
    </row>
    <row r="1292" spans="5:9" s="2" customFormat="1" ht="12">
      <c r="E1292" s="50"/>
      <c r="F1292" s="50"/>
      <c r="G1292" s="50"/>
      <c r="H1292" s="50"/>
      <c r="I1292" s="50"/>
    </row>
    <row r="1293" spans="5:9" s="2" customFormat="1" ht="12">
      <c r="E1293" s="50"/>
      <c r="F1293" s="50"/>
      <c r="G1293" s="50"/>
      <c r="H1293" s="50"/>
      <c r="I1293" s="50"/>
    </row>
    <row r="1294" spans="5:9" s="2" customFormat="1" ht="12">
      <c r="E1294" s="50"/>
      <c r="F1294" s="50"/>
      <c r="G1294" s="50"/>
      <c r="H1294" s="50"/>
      <c r="I1294" s="50"/>
    </row>
    <row r="1295" spans="5:9" s="2" customFormat="1" ht="12">
      <c r="E1295" s="50"/>
      <c r="F1295" s="50"/>
      <c r="G1295" s="50"/>
      <c r="H1295" s="50"/>
      <c r="I1295" s="50"/>
    </row>
    <row r="1296" spans="5:9" s="2" customFormat="1" ht="12">
      <c r="E1296" s="50"/>
      <c r="F1296" s="50"/>
      <c r="G1296" s="50"/>
      <c r="H1296" s="50"/>
      <c r="I1296" s="50"/>
    </row>
    <row r="1297" spans="5:9" s="2" customFormat="1" ht="12">
      <c r="E1297" s="50"/>
      <c r="F1297" s="50"/>
      <c r="G1297" s="50"/>
      <c r="H1297" s="50"/>
      <c r="I1297" s="50"/>
    </row>
    <row r="1298" spans="5:9" s="2" customFormat="1" ht="12">
      <c r="E1298" s="50"/>
      <c r="F1298" s="50"/>
      <c r="G1298" s="50"/>
      <c r="H1298" s="50"/>
      <c r="I1298" s="50"/>
    </row>
    <row r="1299" spans="5:9" s="2" customFormat="1" ht="12">
      <c r="E1299" s="50"/>
      <c r="F1299" s="50"/>
      <c r="G1299" s="50"/>
      <c r="H1299" s="50"/>
      <c r="I1299" s="50"/>
    </row>
    <row r="1300" spans="5:9" s="2" customFormat="1" ht="12">
      <c r="E1300" s="50"/>
      <c r="F1300" s="50"/>
      <c r="G1300" s="50"/>
      <c r="H1300" s="50"/>
      <c r="I1300" s="50"/>
    </row>
    <row r="1301" spans="5:9" s="2" customFormat="1" ht="12">
      <c r="E1301" s="50"/>
      <c r="F1301" s="50"/>
      <c r="G1301" s="50"/>
      <c r="H1301" s="50"/>
      <c r="I1301" s="50"/>
    </row>
    <row r="1302" spans="5:9" s="2" customFormat="1" ht="12">
      <c r="E1302" s="50"/>
      <c r="F1302" s="50"/>
      <c r="G1302" s="50"/>
      <c r="H1302" s="50"/>
      <c r="I1302" s="50"/>
    </row>
    <row r="1303" spans="5:9" s="2" customFormat="1" ht="12">
      <c r="E1303" s="50"/>
      <c r="F1303" s="50"/>
      <c r="G1303" s="50"/>
      <c r="H1303" s="50"/>
      <c r="I1303" s="50"/>
    </row>
    <row r="1304" spans="5:9" s="2" customFormat="1" ht="12">
      <c r="E1304" s="50"/>
      <c r="F1304" s="50"/>
      <c r="G1304" s="50"/>
      <c r="H1304" s="50"/>
      <c r="I1304" s="50"/>
    </row>
    <row r="1305" spans="5:9" s="2" customFormat="1" ht="12">
      <c r="E1305" s="50"/>
      <c r="F1305" s="50"/>
      <c r="G1305" s="50"/>
      <c r="H1305" s="50"/>
      <c r="I1305" s="50"/>
    </row>
    <row r="1306" spans="5:9" s="2" customFormat="1" ht="12">
      <c r="E1306" s="50"/>
      <c r="F1306" s="50"/>
      <c r="G1306" s="50"/>
      <c r="H1306" s="50"/>
      <c r="I1306" s="50"/>
    </row>
    <row r="1307" spans="5:9" s="2" customFormat="1" ht="12">
      <c r="E1307" s="50"/>
      <c r="F1307" s="50"/>
      <c r="G1307" s="50"/>
      <c r="H1307" s="50"/>
      <c r="I1307" s="50"/>
    </row>
    <row r="1308" spans="5:9" s="2" customFormat="1" ht="12">
      <c r="E1308" s="50"/>
      <c r="F1308" s="50"/>
      <c r="G1308" s="50"/>
      <c r="H1308" s="50"/>
      <c r="I1308" s="50"/>
    </row>
    <row r="1309" spans="5:9" s="2" customFormat="1" ht="12">
      <c r="E1309" s="50"/>
      <c r="F1309" s="50"/>
      <c r="G1309" s="50"/>
      <c r="H1309" s="50"/>
      <c r="I1309" s="50"/>
    </row>
    <row r="1310" spans="5:9" s="2" customFormat="1" ht="12">
      <c r="E1310" s="50"/>
      <c r="F1310" s="50"/>
      <c r="G1310" s="50"/>
      <c r="H1310" s="50"/>
      <c r="I1310" s="50"/>
    </row>
    <row r="1311" spans="5:9" s="2" customFormat="1" ht="12">
      <c r="E1311" s="50"/>
      <c r="F1311" s="50"/>
      <c r="G1311" s="50"/>
      <c r="H1311" s="50"/>
      <c r="I1311" s="50"/>
    </row>
    <row r="1312" spans="5:9" s="2" customFormat="1" ht="12">
      <c r="E1312" s="50"/>
      <c r="F1312" s="50"/>
      <c r="G1312" s="50"/>
      <c r="H1312" s="50"/>
      <c r="I1312" s="50"/>
    </row>
    <row r="1313" spans="5:9" s="2" customFormat="1" ht="12">
      <c r="E1313" s="50"/>
      <c r="F1313" s="50"/>
      <c r="G1313" s="50"/>
      <c r="H1313" s="50"/>
      <c r="I1313" s="50"/>
    </row>
    <row r="1314" spans="5:9" s="2" customFormat="1" ht="12">
      <c r="E1314" s="50"/>
      <c r="F1314" s="50"/>
      <c r="G1314" s="50"/>
      <c r="H1314" s="50"/>
      <c r="I1314" s="50"/>
    </row>
    <row r="1315" spans="5:9" s="2" customFormat="1" ht="12">
      <c r="E1315" s="50"/>
      <c r="F1315" s="50"/>
      <c r="G1315" s="50"/>
      <c r="H1315" s="50"/>
      <c r="I1315" s="50"/>
    </row>
    <row r="1316" spans="5:9" s="2" customFormat="1" ht="12">
      <c r="E1316" s="50"/>
      <c r="F1316" s="50"/>
      <c r="G1316" s="50"/>
      <c r="H1316" s="50"/>
      <c r="I1316" s="50"/>
    </row>
    <row r="1317" spans="5:9" s="2" customFormat="1" ht="12">
      <c r="E1317" s="50"/>
      <c r="F1317" s="50"/>
      <c r="G1317" s="50"/>
      <c r="H1317" s="50"/>
      <c r="I1317" s="50"/>
    </row>
    <row r="1318" spans="5:9" s="2" customFormat="1" ht="12">
      <c r="E1318" s="50"/>
      <c r="F1318" s="50"/>
      <c r="G1318" s="50"/>
      <c r="H1318" s="50"/>
      <c r="I1318" s="50"/>
    </row>
    <row r="1319" spans="5:9" s="2" customFormat="1" ht="12">
      <c r="E1319" s="50"/>
      <c r="F1319" s="50"/>
      <c r="G1319" s="50"/>
      <c r="H1319" s="50"/>
      <c r="I1319" s="50"/>
    </row>
    <row r="1320" spans="5:9" s="2" customFormat="1" ht="12">
      <c r="E1320" s="50"/>
      <c r="F1320" s="50"/>
      <c r="G1320" s="50"/>
      <c r="H1320" s="50"/>
      <c r="I1320" s="50"/>
    </row>
    <row r="1321" spans="5:9" s="2" customFormat="1" ht="12">
      <c r="E1321" s="50"/>
      <c r="F1321" s="50"/>
      <c r="G1321" s="50"/>
      <c r="H1321" s="50"/>
      <c r="I1321" s="50"/>
    </row>
    <row r="1322" spans="5:9" s="2" customFormat="1" ht="12">
      <c r="E1322" s="50"/>
      <c r="F1322" s="50"/>
      <c r="G1322" s="50"/>
      <c r="H1322" s="50"/>
      <c r="I1322" s="50"/>
    </row>
    <row r="1323" spans="5:9" s="2" customFormat="1" ht="12">
      <c r="E1323" s="50"/>
      <c r="F1323" s="50"/>
      <c r="G1323" s="50"/>
      <c r="H1323" s="50"/>
      <c r="I1323" s="50"/>
    </row>
    <row r="1324" spans="5:9" s="2" customFormat="1" ht="12">
      <c r="E1324" s="50"/>
      <c r="F1324" s="50"/>
      <c r="G1324" s="50"/>
      <c r="H1324" s="50"/>
      <c r="I1324" s="50"/>
    </row>
    <row r="1325" spans="5:9" s="2" customFormat="1" ht="12">
      <c r="E1325" s="50"/>
      <c r="F1325" s="50"/>
      <c r="G1325" s="50"/>
      <c r="H1325" s="50"/>
      <c r="I1325" s="50"/>
    </row>
    <row r="1326" spans="5:9" s="2" customFormat="1" ht="12">
      <c r="E1326" s="50"/>
      <c r="F1326" s="50"/>
      <c r="G1326" s="50"/>
      <c r="H1326" s="50"/>
      <c r="I1326" s="50"/>
    </row>
    <row r="1327" spans="5:9" s="2" customFormat="1" ht="12">
      <c r="E1327" s="50"/>
      <c r="F1327" s="50"/>
      <c r="G1327" s="50"/>
      <c r="H1327" s="50"/>
      <c r="I1327" s="50"/>
    </row>
    <row r="1328" spans="5:9" s="2" customFormat="1" ht="12">
      <c r="E1328" s="50"/>
      <c r="F1328" s="50"/>
      <c r="G1328" s="50"/>
      <c r="H1328" s="50"/>
      <c r="I1328" s="50"/>
    </row>
    <row r="1329" spans="5:9" s="2" customFormat="1" ht="12">
      <c r="E1329" s="50"/>
      <c r="F1329" s="50"/>
      <c r="G1329" s="50"/>
      <c r="H1329" s="50"/>
      <c r="I1329" s="50"/>
    </row>
    <row r="1330" spans="5:9" s="2" customFormat="1" ht="12">
      <c r="E1330" s="50"/>
      <c r="F1330" s="50"/>
      <c r="G1330" s="50"/>
      <c r="H1330" s="50"/>
      <c r="I1330" s="50"/>
    </row>
    <row r="1331" spans="5:9" s="2" customFormat="1" ht="12">
      <c r="E1331" s="50"/>
      <c r="F1331" s="50"/>
      <c r="G1331" s="50"/>
      <c r="H1331" s="50"/>
      <c r="I1331" s="50"/>
    </row>
    <row r="1332" spans="5:9" s="2" customFormat="1" ht="12">
      <c r="E1332" s="50"/>
      <c r="F1332" s="50"/>
      <c r="G1332" s="50"/>
      <c r="H1332" s="50"/>
      <c r="I1332" s="50"/>
    </row>
    <row r="1333" spans="5:9" s="2" customFormat="1" ht="12">
      <c r="E1333" s="50"/>
      <c r="F1333" s="50"/>
      <c r="G1333" s="50"/>
      <c r="H1333" s="50"/>
      <c r="I1333" s="50"/>
    </row>
    <row r="1334" spans="5:9" s="2" customFormat="1" ht="12">
      <c r="E1334" s="50"/>
      <c r="F1334" s="50"/>
      <c r="G1334" s="50"/>
      <c r="H1334" s="50"/>
      <c r="I1334" s="50"/>
    </row>
    <row r="1335" spans="5:9" s="2" customFormat="1" ht="12">
      <c r="E1335" s="50"/>
      <c r="F1335" s="50"/>
      <c r="G1335" s="50"/>
      <c r="H1335" s="50"/>
      <c r="I1335" s="50"/>
    </row>
    <row r="1336" spans="5:9" s="2" customFormat="1" ht="12">
      <c r="E1336" s="50"/>
      <c r="F1336" s="50"/>
      <c r="G1336" s="50"/>
      <c r="H1336" s="50"/>
      <c r="I1336" s="50"/>
    </row>
    <row r="1337" spans="5:9" s="2" customFormat="1" ht="12">
      <c r="E1337" s="50"/>
      <c r="F1337" s="50"/>
      <c r="G1337" s="50"/>
      <c r="H1337" s="50"/>
      <c r="I1337" s="50"/>
    </row>
    <row r="1338" spans="5:9" s="2" customFormat="1" ht="12">
      <c r="E1338" s="50"/>
      <c r="F1338" s="50"/>
      <c r="G1338" s="50"/>
      <c r="H1338" s="50"/>
      <c r="I1338" s="50"/>
    </row>
    <row r="1339" spans="5:9" s="2" customFormat="1" ht="12">
      <c r="E1339" s="50"/>
      <c r="F1339" s="50"/>
      <c r="G1339" s="50"/>
      <c r="H1339" s="50"/>
      <c r="I1339" s="50"/>
    </row>
    <row r="1340" spans="5:9" s="2" customFormat="1" ht="12">
      <c r="E1340" s="50"/>
      <c r="F1340" s="50"/>
      <c r="G1340" s="50"/>
      <c r="H1340" s="50"/>
      <c r="I1340" s="50"/>
    </row>
    <row r="1341" spans="5:9" s="2" customFormat="1" ht="12">
      <c r="E1341" s="50"/>
      <c r="F1341" s="50"/>
      <c r="G1341" s="50"/>
      <c r="H1341" s="50"/>
      <c r="I1341" s="50"/>
    </row>
    <row r="1342" spans="5:9" s="2" customFormat="1" ht="12">
      <c r="E1342" s="50"/>
      <c r="F1342" s="50"/>
      <c r="G1342" s="50"/>
      <c r="H1342" s="50"/>
      <c r="I1342" s="50"/>
    </row>
    <row r="1343" spans="5:9" s="2" customFormat="1" ht="12">
      <c r="E1343" s="50"/>
      <c r="F1343" s="50"/>
      <c r="G1343" s="50"/>
      <c r="H1343" s="50"/>
      <c r="I1343" s="50"/>
    </row>
    <row r="1344" spans="5:9" s="2" customFormat="1" ht="12">
      <c r="E1344" s="50"/>
      <c r="F1344" s="50"/>
      <c r="G1344" s="50"/>
      <c r="H1344" s="50"/>
      <c r="I1344" s="50"/>
    </row>
    <row r="1345" spans="5:9" s="2" customFormat="1" ht="12">
      <c r="E1345" s="50"/>
      <c r="F1345" s="50"/>
      <c r="G1345" s="50"/>
      <c r="H1345" s="50"/>
      <c r="I1345" s="50"/>
    </row>
    <row r="1346" spans="5:9" s="2" customFormat="1" ht="12">
      <c r="E1346" s="50"/>
      <c r="F1346" s="50"/>
      <c r="G1346" s="50"/>
      <c r="H1346" s="50"/>
      <c r="I1346" s="50"/>
    </row>
    <row r="1347" spans="5:9" s="2" customFormat="1" ht="12">
      <c r="E1347" s="50"/>
      <c r="F1347" s="50"/>
      <c r="G1347" s="50"/>
      <c r="H1347" s="50"/>
      <c r="I1347" s="50"/>
    </row>
    <row r="1348" spans="5:9" s="2" customFormat="1" ht="12">
      <c r="E1348" s="50"/>
      <c r="F1348" s="50"/>
      <c r="G1348" s="50"/>
      <c r="H1348" s="50"/>
      <c r="I1348" s="50"/>
    </row>
    <row r="1349" spans="5:9" s="2" customFormat="1" ht="12">
      <c r="E1349" s="50"/>
      <c r="F1349" s="50"/>
      <c r="G1349" s="50"/>
      <c r="H1349" s="50"/>
      <c r="I1349" s="50"/>
    </row>
    <row r="1350" spans="5:9" s="2" customFormat="1" ht="12">
      <c r="E1350" s="50"/>
      <c r="F1350" s="50"/>
      <c r="G1350" s="50"/>
      <c r="H1350" s="50"/>
      <c r="I1350" s="50"/>
    </row>
    <row r="1351" spans="5:9" s="2" customFormat="1" ht="12">
      <c r="E1351" s="50"/>
      <c r="F1351" s="50"/>
      <c r="G1351" s="50"/>
      <c r="H1351" s="50"/>
      <c r="I1351" s="50"/>
    </row>
    <row r="1352" spans="5:9" s="2" customFormat="1" ht="12">
      <c r="E1352" s="50"/>
      <c r="F1352" s="50"/>
      <c r="G1352" s="50"/>
      <c r="H1352" s="50"/>
      <c r="I1352" s="50"/>
    </row>
    <row r="1353" spans="5:9" s="2" customFormat="1" ht="12">
      <c r="E1353" s="50"/>
      <c r="F1353" s="50"/>
      <c r="G1353" s="50"/>
      <c r="H1353" s="50"/>
      <c r="I1353" s="50"/>
    </row>
    <row r="1354" spans="5:9" s="2" customFormat="1" ht="12">
      <c r="E1354" s="50"/>
      <c r="F1354" s="50"/>
      <c r="G1354" s="50"/>
      <c r="H1354" s="50"/>
      <c r="I1354" s="50"/>
    </row>
    <row r="1355" spans="5:9" s="2" customFormat="1" ht="12">
      <c r="E1355" s="50"/>
      <c r="F1355" s="50"/>
      <c r="G1355" s="50"/>
      <c r="H1355" s="50"/>
      <c r="I1355" s="50"/>
    </row>
    <row r="1356" spans="5:9" s="2" customFormat="1" ht="12">
      <c r="E1356" s="50"/>
      <c r="F1356" s="50"/>
      <c r="G1356" s="50"/>
      <c r="H1356" s="50"/>
      <c r="I1356" s="50"/>
    </row>
    <row r="1357" spans="5:9" s="2" customFormat="1" ht="12">
      <c r="E1357" s="50"/>
      <c r="F1357" s="50"/>
      <c r="G1357" s="50"/>
      <c r="H1357" s="50"/>
      <c r="I1357" s="50"/>
    </row>
    <row r="1358" spans="5:9" s="2" customFormat="1" ht="12">
      <c r="E1358" s="50"/>
      <c r="F1358" s="50"/>
      <c r="G1358" s="50"/>
      <c r="H1358" s="50"/>
      <c r="I1358" s="50"/>
    </row>
    <row r="1359" spans="5:9" s="2" customFormat="1" ht="12">
      <c r="E1359" s="50"/>
      <c r="F1359" s="50"/>
      <c r="G1359" s="50"/>
      <c r="H1359" s="50"/>
      <c r="I1359" s="50"/>
    </row>
    <row r="1360" spans="5:9" s="2" customFormat="1" ht="12">
      <c r="E1360" s="50"/>
      <c r="F1360" s="50"/>
      <c r="G1360" s="50"/>
      <c r="H1360" s="50"/>
      <c r="I1360" s="50"/>
    </row>
    <row r="1361" spans="5:9" s="2" customFormat="1" ht="12">
      <c r="E1361" s="50"/>
      <c r="F1361" s="50"/>
      <c r="G1361" s="50"/>
      <c r="H1361" s="50"/>
      <c r="I1361" s="50"/>
    </row>
    <row r="1362" spans="5:9" s="2" customFormat="1" ht="12">
      <c r="E1362" s="50"/>
      <c r="F1362" s="50"/>
      <c r="G1362" s="50"/>
      <c r="H1362" s="50"/>
      <c r="I1362" s="50"/>
    </row>
    <row r="1363" spans="5:9" s="2" customFormat="1" ht="12">
      <c r="E1363" s="50"/>
      <c r="F1363" s="50"/>
      <c r="G1363" s="50"/>
      <c r="H1363" s="50"/>
      <c r="I1363" s="50"/>
    </row>
    <row r="1364" spans="5:9" s="2" customFormat="1" ht="12">
      <c r="E1364" s="50"/>
      <c r="F1364" s="50"/>
      <c r="G1364" s="50"/>
      <c r="H1364" s="50"/>
      <c r="I1364" s="50"/>
    </row>
    <row r="1365" spans="5:9" s="2" customFormat="1" ht="12">
      <c r="E1365" s="50"/>
      <c r="F1365" s="50"/>
      <c r="G1365" s="50"/>
      <c r="H1365" s="50"/>
      <c r="I1365" s="50"/>
    </row>
    <row r="1366" spans="5:9" s="2" customFormat="1" ht="12">
      <c r="E1366" s="50"/>
      <c r="F1366" s="50"/>
      <c r="G1366" s="50"/>
      <c r="H1366" s="50"/>
      <c r="I1366" s="50"/>
    </row>
    <row r="1367" spans="5:9" s="2" customFormat="1" ht="12">
      <c r="E1367" s="50"/>
      <c r="F1367" s="50"/>
      <c r="G1367" s="50"/>
      <c r="H1367" s="50"/>
      <c r="I1367" s="50"/>
    </row>
    <row r="1368" spans="5:9" s="2" customFormat="1" ht="12">
      <c r="E1368" s="50"/>
      <c r="F1368" s="50"/>
      <c r="G1368" s="50"/>
      <c r="H1368" s="50"/>
      <c r="I1368" s="50"/>
    </row>
    <row r="1369" spans="5:9" s="2" customFormat="1" ht="12">
      <c r="E1369" s="50"/>
      <c r="F1369" s="50"/>
      <c r="G1369" s="50"/>
      <c r="H1369" s="50"/>
      <c r="I1369" s="50"/>
    </row>
    <row r="1370" spans="5:9" s="2" customFormat="1" ht="12">
      <c r="E1370" s="50"/>
      <c r="F1370" s="50"/>
      <c r="G1370" s="50"/>
      <c r="H1370" s="50"/>
      <c r="I1370" s="50"/>
    </row>
    <row r="1371" spans="5:9" s="2" customFormat="1" ht="12">
      <c r="E1371" s="50"/>
      <c r="F1371" s="50"/>
      <c r="G1371" s="50"/>
      <c r="H1371" s="50"/>
      <c r="I1371" s="50"/>
    </row>
    <row r="1372" spans="5:9" s="2" customFormat="1" ht="12">
      <c r="E1372" s="50"/>
      <c r="F1372" s="50"/>
      <c r="G1372" s="50"/>
      <c r="H1372" s="50"/>
      <c r="I1372" s="50"/>
    </row>
    <row r="1373" spans="5:9" s="2" customFormat="1" ht="12">
      <c r="E1373" s="50"/>
      <c r="F1373" s="50"/>
      <c r="G1373" s="50"/>
      <c r="H1373" s="50"/>
      <c r="I1373" s="50"/>
    </row>
    <row r="1374" spans="5:9" s="2" customFormat="1" ht="12">
      <c r="E1374" s="50"/>
      <c r="F1374" s="50"/>
      <c r="G1374" s="50"/>
      <c r="H1374" s="50"/>
      <c r="I1374" s="50"/>
    </row>
    <row r="1375" spans="5:9" s="2" customFormat="1" ht="12">
      <c r="E1375" s="50"/>
      <c r="F1375" s="50"/>
      <c r="G1375" s="50"/>
      <c r="H1375" s="50"/>
      <c r="I1375" s="50"/>
    </row>
    <row r="1376" spans="5:9" s="2" customFormat="1" ht="12">
      <c r="E1376" s="50"/>
      <c r="F1376" s="50"/>
      <c r="G1376" s="50"/>
      <c r="H1376" s="50"/>
      <c r="I1376" s="50"/>
    </row>
    <row r="1377" spans="5:9" s="2" customFormat="1" ht="12">
      <c r="E1377" s="50"/>
      <c r="F1377" s="50"/>
      <c r="G1377" s="50"/>
      <c r="H1377" s="50"/>
      <c r="I1377" s="50"/>
    </row>
    <row r="1378" spans="5:9" s="2" customFormat="1" ht="12">
      <c r="E1378" s="50"/>
      <c r="F1378" s="50"/>
      <c r="G1378" s="50"/>
      <c r="H1378" s="50"/>
      <c r="I1378" s="50"/>
    </row>
    <row r="1379" spans="5:9" s="2" customFormat="1" ht="12">
      <c r="E1379" s="50"/>
      <c r="F1379" s="50"/>
      <c r="G1379" s="50"/>
      <c r="H1379" s="50"/>
      <c r="I1379" s="50"/>
    </row>
    <row r="1380" spans="5:9" s="2" customFormat="1" ht="12">
      <c r="E1380" s="50"/>
      <c r="F1380" s="50"/>
      <c r="G1380" s="50"/>
      <c r="H1380" s="50"/>
      <c r="I1380" s="50"/>
    </row>
    <row r="1381" spans="5:9" s="2" customFormat="1" ht="12">
      <c r="E1381" s="50"/>
      <c r="F1381" s="50"/>
      <c r="G1381" s="50"/>
      <c r="H1381" s="50"/>
      <c r="I1381" s="50"/>
    </row>
    <row r="1382" spans="5:9" s="2" customFormat="1" ht="12">
      <c r="E1382" s="50"/>
      <c r="F1382" s="50"/>
      <c r="G1382" s="50"/>
      <c r="H1382" s="50"/>
      <c r="I1382" s="50"/>
    </row>
    <row r="1383" spans="5:9" s="2" customFormat="1" ht="12">
      <c r="E1383" s="50"/>
      <c r="F1383" s="50"/>
      <c r="G1383" s="50"/>
      <c r="H1383" s="50"/>
      <c r="I1383" s="50"/>
    </row>
    <row r="1384" spans="5:9" s="2" customFormat="1" ht="12">
      <c r="E1384" s="50"/>
      <c r="F1384" s="50"/>
      <c r="G1384" s="50"/>
      <c r="H1384" s="50"/>
      <c r="I1384" s="50"/>
    </row>
    <row r="1385" spans="5:9" s="2" customFormat="1" ht="12">
      <c r="E1385" s="50"/>
      <c r="F1385" s="50"/>
      <c r="G1385" s="50"/>
      <c r="H1385" s="50"/>
      <c r="I1385" s="50"/>
    </row>
    <row r="1386" spans="5:9" s="2" customFormat="1" ht="12">
      <c r="E1386" s="50"/>
      <c r="F1386" s="50"/>
      <c r="G1386" s="50"/>
      <c r="H1386" s="50"/>
      <c r="I1386" s="50"/>
    </row>
    <row r="1387" spans="5:9" s="2" customFormat="1" ht="12">
      <c r="E1387" s="50"/>
      <c r="F1387" s="50"/>
      <c r="G1387" s="50"/>
      <c r="H1387" s="50"/>
      <c r="I1387" s="50"/>
    </row>
    <row r="1388" spans="5:9" s="2" customFormat="1" ht="12">
      <c r="E1388" s="50"/>
      <c r="F1388" s="50"/>
      <c r="G1388" s="50"/>
      <c r="H1388" s="50"/>
      <c r="I1388" s="50"/>
    </row>
    <row r="1389" spans="5:9" s="2" customFormat="1" ht="12">
      <c r="E1389" s="50"/>
      <c r="F1389" s="50"/>
      <c r="G1389" s="50"/>
      <c r="H1389" s="50"/>
      <c r="I1389" s="50"/>
    </row>
    <row r="1390" spans="5:9" s="2" customFormat="1" ht="12">
      <c r="E1390" s="50"/>
      <c r="F1390" s="50"/>
      <c r="G1390" s="50"/>
      <c r="H1390" s="50"/>
      <c r="I1390" s="50"/>
    </row>
    <row r="1391" spans="5:9" s="2" customFormat="1" ht="12">
      <c r="E1391" s="50"/>
      <c r="F1391" s="50"/>
      <c r="G1391" s="50"/>
      <c r="H1391" s="50"/>
      <c r="I1391" s="50"/>
    </row>
    <row r="1392" spans="5:9" s="2" customFormat="1" ht="12">
      <c r="E1392" s="50"/>
      <c r="F1392" s="50"/>
      <c r="G1392" s="50"/>
      <c r="H1392" s="50"/>
      <c r="I1392" s="50"/>
    </row>
    <row r="1393" spans="5:9" s="2" customFormat="1" ht="12">
      <c r="E1393" s="50"/>
      <c r="F1393" s="50"/>
      <c r="G1393" s="50"/>
      <c r="H1393" s="50"/>
      <c r="I1393" s="50"/>
    </row>
    <row r="1394" spans="5:9" s="2" customFormat="1" ht="12">
      <c r="E1394" s="50"/>
      <c r="F1394" s="50"/>
      <c r="G1394" s="50"/>
      <c r="H1394" s="50"/>
      <c r="I1394" s="50"/>
    </row>
    <row r="1395" spans="5:9" s="2" customFormat="1" ht="12">
      <c r="E1395" s="50"/>
      <c r="F1395" s="50"/>
      <c r="G1395" s="50"/>
      <c r="H1395" s="50"/>
      <c r="I1395" s="50"/>
    </row>
    <row r="1396" spans="5:9" s="2" customFormat="1" ht="12">
      <c r="E1396" s="50"/>
      <c r="F1396" s="50"/>
      <c r="G1396" s="50"/>
      <c r="H1396" s="50"/>
      <c r="I1396" s="50"/>
    </row>
    <row r="1397" spans="5:9" s="2" customFormat="1" ht="12">
      <c r="E1397" s="50"/>
      <c r="F1397" s="50"/>
      <c r="G1397" s="50"/>
      <c r="H1397" s="50"/>
      <c r="I1397" s="50"/>
    </row>
    <row r="1398" spans="5:9" s="2" customFormat="1" ht="12">
      <c r="E1398" s="50"/>
      <c r="F1398" s="50"/>
      <c r="G1398" s="50"/>
      <c r="H1398" s="50"/>
      <c r="I1398" s="50"/>
    </row>
    <row r="1399" spans="5:9" s="2" customFormat="1" ht="12">
      <c r="E1399" s="50"/>
      <c r="F1399" s="50"/>
      <c r="G1399" s="50"/>
      <c r="H1399" s="50"/>
      <c r="I1399" s="50"/>
    </row>
    <row r="1400" spans="5:9" s="2" customFormat="1" ht="12">
      <c r="E1400" s="50"/>
      <c r="F1400" s="50"/>
      <c r="G1400" s="50"/>
      <c r="H1400" s="50"/>
      <c r="I1400" s="50"/>
    </row>
    <row r="1401" spans="5:9" s="2" customFormat="1" ht="12">
      <c r="E1401" s="50"/>
      <c r="F1401" s="50"/>
      <c r="G1401" s="50"/>
      <c r="H1401" s="50"/>
      <c r="I1401" s="50"/>
    </row>
    <row r="1402" spans="5:9" s="2" customFormat="1" ht="12">
      <c r="E1402" s="50"/>
      <c r="F1402" s="50"/>
      <c r="G1402" s="50"/>
      <c r="H1402" s="50"/>
      <c r="I1402" s="50"/>
    </row>
    <row r="1403" spans="5:9" s="2" customFormat="1" ht="12">
      <c r="E1403" s="50"/>
      <c r="F1403" s="50"/>
      <c r="G1403" s="50"/>
      <c r="H1403" s="50"/>
      <c r="I1403" s="50"/>
    </row>
    <row r="1404" spans="5:9" s="2" customFormat="1" ht="12">
      <c r="E1404" s="50"/>
      <c r="F1404" s="50"/>
      <c r="G1404" s="50"/>
      <c r="H1404" s="50"/>
      <c r="I1404" s="50"/>
    </row>
    <row r="1405" spans="5:9" s="2" customFormat="1" ht="12">
      <c r="E1405" s="50"/>
      <c r="F1405" s="50"/>
      <c r="G1405" s="50"/>
      <c r="H1405" s="50"/>
      <c r="I1405" s="50"/>
    </row>
    <row r="1406" spans="5:9" s="2" customFormat="1" ht="12">
      <c r="E1406" s="50"/>
      <c r="F1406" s="50"/>
      <c r="G1406" s="50"/>
      <c r="H1406" s="50"/>
      <c r="I1406" s="50"/>
    </row>
    <row r="1407" spans="5:9" s="2" customFormat="1" ht="12">
      <c r="E1407" s="50"/>
      <c r="F1407" s="50"/>
      <c r="G1407" s="50"/>
      <c r="H1407" s="50"/>
      <c r="I1407" s="50"/>
    </row>
    <row r="1408" spans="5:9" s="2" customFormat="1" ht="12">
      <c r="E1408" s="50"/>
      <c r="F1408" s="50"/>
      <c r="G1408" s="50"/>
      <c r="H1408" s="50"/>
      <c r="I1408" s="50"/>
    </row>
    <row r="1409" spans="5:9" s="2" customFormat="1" ht="12">
      <c r="E1409" s="50"/>
      <c r="F1409" s="50"/>
      <c r="G1409" s="50"/>
      <c r="H1409" s="50"/>
      <c r="I1409" s="50"/>
    </row>
    <row r="1410" spans="5:9" s="2" customFormat="1" ht="12">
      <c r="E1410" s="50"/>
      <c r="F1410" s="50"/>
      <c r="G1410" s="50"/>
      <c r="H1410" s="50"/>
      <c r="I1410" s="50"/>
    </row>
    <row r="1411" spans="5:9" s="2" customFormat="1" ht="12">
      <c r="E1411" s="50"/>
      <c r="F1411" s="50"/>
      <c r="G1411" s="50"/>
      <c r="H1411" s="50"/>
      <c r="I1411" s="50"/>
    </row>
    <row r="1412" spans="5:9" s="2" customFormat="1" ht="12">
      <c r="E1412" s="50"/>
      <c r="F1412" s="50"/>
      <c r="G1412" s="50"/>
      <c r="H1412" s="50"/>
      <c r="I1412" s="50"/>
    </row>
    <row r="1413" spans="5:9" s="2" customFormat="1" ht="12">
      <c r="E1413" s="50"/>
      <c r="F1413" s="50"/>
      <c r="G1413" s="50"/>
      <c r="H1413" s="50"/>
      <c r="I1413" s="50"/>
    </row>
    <row r="1414" spans="5:9" s="2" customFormat="1" ht="12">
      <c r="E1414" s="50"/>
      <c r="F1414" s="50"/>
      <c r="G1414" s="50"/>
      <c r="H1414" s="50"/>
      <c r="I1414" s="50"/>
    </row>
    <row r="1415" spans="5:9" s="2" customFormat="1" ht="12">
      <c r="E1415" s="50"/>
      <c r="F1415" s="50"/>
      <c r="G1415" s="50"/>
      <c r="H1415" s="50"/>
      <c r="I1415" s="50"/>
    </row>
    <row r="1416" spans="5:9" s="2" customFormat="1" ht="12">
      <c r="E1416" s="50"/>
      <c r="F1416" s="50"/>
      <c r="G1416" s="50"/>
      <c r="H1416" s="50"/>
      <c r="I1416" s="50"/>
    </row>
    <row r="1417" spans="5:9" s="2" customFormat="1" ht="12">
      <c r="E1417" s="50"/>
      <c r="F1417" s="50"/>
      <c r="G1417" s="50"/>
      <c r="H1417" s="50"/>
      <c r="I1417" s="50"/>
    </row>
    <row r="1418" spans="5:9" s="2" customFormat="1" ht="12">
      <c r="E1418" s="50"/>
      <c r="F1418" s="50"/>
      <c r="G1418" s="50"/>
      <c r="H1418" s="50"/>
      <c r="I1418" s="50"/>
    </row>
    <row r="1419" spans="5:9" s="2" customFormat="1" ht="12">
      <c r="E1419" s="50"/>
      <c r="F1419" s="50"/>
      <c r="G1419" s="50"/>
      <c r="H1419" s="50"/>
      <c r="I1419" s="50"/>
    </row>
    <row r="1420" spans="5:9" s="2" customFormat="1" ht="12">
      <c r="E1420" s="50"/>
      <c r="F1420" s="50"/>
      <c r="G1420" s="50"/>
      <c r="H1420" s="50"/>
      <c r="I1420" s="50"/>
    </row>
    <row r="1421" spans="5:9" s="2" customFormat="1" ht="12">
      <c r="E1421" s="50"/>
      <c r="F1421" s="50"/>
      <c r="G1421" s="50"/>
      <c r="H1421" s="50"/>
      <c r="I1421" s="50"/>
    </row>
    <row r="1422" spans="5:9" s="2" customFormat="1" ht="12">
      <c r="E1422" s="50"/>
      <c r="F1422" s="50"/>
      <c r="G1422" s="50"/>
      <c r="H1422" s="50"/>
      <c r="I1422" s="50"/>
    </row>
    <row r="1423" spans="5:9" s="2" customFormat="1" ht="12">
      <c r="E1423" s="50"/>
      <c r="F1423" s="50"/>
      <c r="G1423" s="50"/>
      <c r="H1423" s="50"/>
      <c r="I1423" s="50"/>
    </row>
    <row r="1424" spans="5:9" s="2" customFormat="1" ht="12">
      <c r="E1424" s="50"/>
      <c r="F1424" s="50"/>
      <c r="G1424" s="50"/>
      <c r="H1424" s="50"/>
      <c r="I1424" s="50"/>
    </row>
    <row r="1425" spans="5:9" s="2" customFormat="1" ht="12">
      <c r="E1425" s="50"/>
      <c r="F1425" s="50"/>
      <c r="G1425" s="50"/>
      <c r="H1425" s="50"/>
      <c r="I1425" s="50"/>
    </row>
    <row r="1426" spans="5:9" s="2" customFormat="1" ht="12">
      <c r="E1426" s="50"/>
      <c r="F1426" s="50"/>
      <c r="G1426" s="50"/>
      <c r="H1426" s="50"/>
      <c r="I1426" s="50"/>
    </row>
    <row r="1427" spans="5:9" s="2" customFormat="1" ht="12">
      <c r="E1427" s="50"/>
      <c r="F1427" s="50"/>
      <c r="G1427" s="50"/>
      <c r="H1427" s="50"/>
      <c r="I1427" s="50"/>
    </row>
    <row r="1428" spans="5:9" s="2" customFormat="1" ht="12">
      <c r="E1428" s="50"/>
      <c r="F1428" s="50"/>
      <c r="G1428" s="50"/>
      <c r="H1428" s="50"/>
      <c r="I1428" s="50"/>
    </row>
    <row r="1429" spans="5:9" s="2" customFormat="1" ht="12">
      <c r="E1429" s="50"/>
      <c r="F1429" s="50"/>
      <c r="G1429" s="50"/>
      <c r="H1429" s="50"/>
      <c r="I1429" s="50"/>
    </row>
    <row r="1430" spans="5:9" s="2" customFormat="1" ht="12">
      <c r="E1430" s="50"/>
      <c r="F1430" s="50"/>
      <c r="G1430" s="50"/>
      <c r="H1430" s="50"/>
      <c r="I1430" s="50"/>
    </row>
    <row r="1431" spans="5:9" s="2" customFormat="1" ht="12">
      <c r="E1431" s="50"/>
      <c r="F1431" s="50"/>
      <c r="G1431" s="50"/>
      <c r="H1431" s="50"/>
      <c r="I1431" s="50"/>
    </row>
    <row r="1432" spans="5:9" s="2" customFormat="1" ht="12">
      <c r="E1432" s="50"/>
      <c r="F1432" s="50"/>
      <c r="G1432" s="50"/>
      <c r="H1432" s="50"/>
      <c r="I1432" s="50"/>
    </row>
    <row r="1433" spans="5:9" s="2" customFormat="1" ht="12">
      <c r="E1433" s="50"/>
      <c r="F1433" s="50"/>
      <c r="G1433" s="50"/>
      <c r="H1433" s="50"/>
      <c r="I1433" s="50"/>
    </row>
    <row r="1434" spans="5:9" s="2" customFormat="1" ht="12">
      <c r="E1434" s="50"/>
      <c r="F1434" s="50"/>
      <c r="G1434" s="50"/>
      <c r="H1434" s="50"/>
      <c r="I1434" s="50"/>
    </row>
    <row r="1435" spans="5:9" s="2" customFormat="1" ht="12">
      <c r="E1435" s="50"/>
      <c r="F1435" s="50"/>
      <c r="G1435" s="50"/>
      <c r="H1435" s="50"/>
      <c r="I1435" s="50"/>
    </row>
    <row r="1436" spans="5:9" s="2" customFormat="1" ht="12">
      <c r="E1436" s="50"/>
      <c r="F1436" s="50"/>
      <c r="G1436" s="50"/>
      <c r="H1436" s="50"/>
      <c r="I1436" s="50"/>
    </row>
    <row r="1437" spans="5:9" s="2" customFormat="1" ht="12">
      <c r="E1437" s="50"/>
      <c r="F1437" s="50"/>
      <c r="G1437" s="50"/>
      <c r="H1437" s="50"/>
      <c r="I1437" s="50"/>
    </row>
    <row r="1438" spans="5:9" s="2" customFormat="1" ht="12">
      <c r="E1438" s="50"/>
      <c r="F1438" s="50"/>
      <c r="G1438" s="50"/>
      <c r="H1438" s="50"/>
      <c r="I1438" s="50"/>
    </row>
    <row r="1439" spans="5:9" s="2" customFormat="1" ht="12">
      <c r="E1439" s="50"/>
      <c r="F1439" s="50"/>
      <c r="G1439" s="50"/>
      <c r="H1439" s="50"/>
      <c r="I1439" s="50"/>
    </row>
    <row r="1440" spans="5:9" s="2" customFormat="1" ht="12">
      <c r="E1440" s="50"/>
      <c r="F1440" s="50"/>
      <c r="G1440" s="50"/>
      <c r="H1440" s="50"/>
      <c r="I1440" s="50"/>
    </row>
    <row r="1441" spans="5:9" s="2" customFormat="1" ht="12">
      <c r="E1441" s="50"/>
      <c r="F1441" s="50"/>
      <c r="G1441" s="50"/>
      <c r="H1441" s="50"/>
      <c r="I1441" s="50"/>
    </row>
    <row r="1442" spans="5:9" s="2" customFormat="1" ht="12">
      <c r="E1442" s="50"/>
      <c r="F1442" s="50"/>
      <c r="G1442" s="50"/>
      <c r="H1442" s="50"/>
      <c r="I1442" s="50"/>
    </row>
    <row r="1443" spans="5:9" s="2" customFormat="1" ht="12">
      <c r="E1443" s="50"/>
      <c r="F1443" s="50"/>
      <c r="G1443" s="50"/>
      <c r="H1443" s="50"/>
      <c r="I1443" s="50"/>
    </row>
    <row r="1444" spans="5:9" s="2" customFormat="1" ht="12">
      <c r="E1444" s="50"/>
      <c r="F1444" s="50"/>
      <c r="G1444" s="50"/>
      <c r="H1444" s="50"/>
      <c r="I1444" s="50"/>
    </row>
    <row r="1445" spans="5:9" s="2" customFormat="1" ht="12">
      <c r="E1445" s="50"/>
      <c r="F1445" s="50"/>
      <c r="G1445" s="50"/>
      <c r="H1445" s="50"/>
      <c r="I1445" s="50"/>
    </row>
    <row r="1446" spans="5:9" s="2" customFormat="1" ht="12">
      <c r="E1446" s="50"/>
      <c r="F1446" s="50"/>
      <c r="G1446" s="50"/>
      <c r="H1446" s="50"/>
      <c r="I1446" s="50"/>
    </row>
    <row r="1447" spans="5:9" s="2" customFormat="1" ht="12">
      <c r="E1447" s="50"/>
      <c r="F1447" s="50"/>
      <c r="G1447" s="50"/>
      <c r="H1447" s="50"/>
      <c r="I1447" s="50"/>
    </row>
    <row r="1448" spans="5:9" s="2" customFormat="1" ht="12">
      <c r="E1448" s="50"/>
      <c r="F1448" s="50"/>
      <c r="G1448" s="50"/>
      <c r="H1448" s="50"/>
      <c r="I1448" s="50"/>
    </row>
    <row r="1449" spans="5:9" s="2" customFormat="1" ht="12">
      <c r="E1449" s="50"/>
      <c r="F1449" s="50"/>
      <c r="G1449" s="50"/>
      <c r="H1449" s="50"/>
      <c r="I1449" s="50"/>
    </row>
    <row r="1450" spans="5:9" s="2" customFormat="1" ht="12">
      <c r="E1450" s="50"/>
      <c r="F1450" s="50"/>
      <c r="G1450" s="50"/>
      <c r="H1450" s="50"/>
      <c r="I1450" s="50"/>
    </row>
    <row r="1451" spans="5:9" s="2" customFormat="1" ht="12">
      <c r="E1451" s="50"/>
      <c r="F1451" s="50"/>
      <c r="G1451" s="50"/>
      <c r="H1451" s="50"/>
      <c r="I1451" s="50"/>
    </row>
    <row r="1452" spans="5:9" s="2" customFormat="1" ht="12">
      <c r="E1452" s="50"/>
      <c r="F1452" s="50"/>
      <c r="G1452" s="50"/>
      <c r="H1452" s="50"/>
      <c r="I1452" s="50"/>
    </row>
    <row r="1453" spans="5:9" s="2" customFormat="1" ht="12">
      <c r="E1453" s="50"/>
      <c r="F1453" s="50"/>
      <c r="G1453" s="50"/>
      <c r="H1453" s="50"/>
      <c r="I1453" s="50"/>
    </row>
    <row r="1454" spans="5:9" s="2" customFormat="1" ht="12">
      <c r="E1454" s="50"/>
      <c r="F1454" s="50"/>
      <c r="G1454" s="50"/>
      <c r="H1454" s="50"/>
      <c r="I1454" s="50"/>
    </row>
    <row r="1455" spans="5:9" s="2" customFormat="1" ht="12">
      <c r="E1455" s="50"/>
      <c r="F1455" s="50"/>
      <c r="G1455" s="50"/>
      <c r="H1455" s="50"/>
      <c r="I1455" s="50"/>
    </row>
    <row r="1456" spans="5:9" s="2" customFormat="1" ht="12">
      <c r="E1456" s="50"/>
      <c r="F1456" s="50"/>
      <c r="G1456" s="50"/>
      <c r="H1456" s="50"/>
      <c r="I1456" s="50"/>
    </row>
    <row r="1457" spans="5:9" s="2" customFormat="1" ht="12">
      <c r="E1457" s="50"/>
      <c r="F1457" s="50"/>
      <c r="G1457" s="50"/>
      <c r="H1457" s="50"/>
      <c r="I1457" s="50"/>
    </row>
    <row r="1458" spans="5:9" s="2" customFormat="1" ht="12">
      <c r="E1458" s="50"/>
      <c r="F1458" s="50"/>
      <c r="G1458" s="50"/>
      <c r="H1458" s="50"/>
      <c r="I1458" s="50"/>
    </row>
    <row r="1459" spans="5:9" s="2" customFormat="1" ht="12">
      <c r="E1459" s="50"/>
      <c r="F1459" s="50"/>
      <c r="G1459" s="50"/>
      <c r="H1459" s="50"/>
      <c r="I1459" s="50"/>
    </row>
    <row r="1460" spans="5:9" s="2" customFormat="1" ht="12">
      <c r="E1460" s="50"/>
      <c r="F1460" s="50"/>
      <c r="G1460" s="50"/>
      <c r="H1460" s="50"/>
      <c r="I1460" s="50"/>
    </row>
    <row r="1461" spans="5:9" s="2" customFormat="1" ht="12">
      <c r="E1461" s="50"/>
      <c r="F1461" s="50"/>
      <c r="G1461" s="50"/>
      <c r="H1461" s="50"/>
      <c r="I1461" s="50"/>
    </row>
    <row r="1462" spans="5:9" s="2" customFormat="1" ht="12">
      <c r="E1462" s="50"/>
      <c r="F1462" s="50"/>
      <c r="G1462" s="50"/>
      <c r="H1462" s="50"/>
      <c r="I1462" s="50"/>
    </row>
    <row r="1463" spans="5:9" s="2" customFormat="1" ht="12">
      <c r="E1463" s="50"/>
      <c r="F1463" s="50"/>
      <c r="G1463" s="50"/>
      <c r="H1463" s="50"/>
      <c r="I1463" s="50"/>
    </row>
    <row r="1464" spans="5:9" s="2" customFormat="1" ht="12">
      <c r="E1464" s="50"/>
      <c r="F1464" s="50"/>
      <c r="G1464" s="50"/>
      <c r="H1464" s="50"/>
      <c r="I1464" s="50"/>
    </row>
    <row r="1465" spans="5:9" s="2" customFormat="1" ht="12">
      <c r="E1465" s="50"/>
      <c r="F1465" s="50"/>
      <c r="G1465" s="50"/>
      <c r="H1465" s="50"/>
      <c r="I1465" s="50"/>
    </row>
    <row r="1466" spans="5:9" s="2" customFormat="1" ht="12">
      <c r="E1466" s="50"/>
      <c r="F1466" s="50"/>
      <c r="G1466" s="50"/>
      <c r="H1466" s="50"/>
      <c r="I1466" s="50"/>
    </row>
    <row r="1467" spans="5:9" s="2" customFormat="1" ht="12">
      <c r="E1467" s="50"/>
      <c r="F1467" s="50"/>
      <c r="G1467" s="50"/>
      <c r="H1467" s="50"/>
      <c r="I1467" s="50"/>
    </row>
    <row r="1468" spans="5:9" s="2" customFormat="1" ht="12">
      <c r="E1468" s="50"/>
      <c r="F1468" s="50"/>
      <c r="G1468" s="50"/>
      <c r="H1468" s="50"/>
      <c r="I1468" s="50"/>
    </row>
    <row r="1469" spans="5:9" s="2" customFormat="1" ht="12">
      <c r="E1469" s="50"/>
      <c r="F1469" s="50"/>
      <c r="G1469" s="50"/>
      <c r="H1469" s="50"/>
      <c r="I1469" s="50"/>
    </row>
    <row r="1470" spans="5:9" s="2" customFormat="1" ht="12">
      <c r="E1470" s="50"/>
      <c r="F1470" s="50"/>
      <c r="G1470" s="50"/>
      <c r="H1470" s="50"/>
      <c r="I1470" s="50"/>
    </row>
    <row r="1471" spans="5:9" s="2" customFormat="1" ht="12">
      <c r="E1471" s="50"/>
      <c r="F1471" s="50"/>
      <c r="G1471" s="50"/>
      <c r="H1471" s="50"/>
      <c r="I1471" s="50"/>
    </row>
    <row r="1472" spans="5:9" s="2" customFormat="1" ht="12">
      <c r="E1472" s="50"/>
      <c r="F1472" s="50"/>
      <c r="G1472" s="50"/>
      <c r="H1472" s="50"/>
      <c r="I1472" s="50"/>
    </row>
    <row r="1473" spans="5:9" s="2" customFormat="1" ht="12">
      <c r="E1473" s="50"/>
      <c r="F1473" s="50"/>
      <c r="G1473" s="50"/>
      <c r="H1473" s="50"/>
      <c r="I1473" s="50"/>
    </row>
    <row r="1474" spans="5:9" s="2" customFormat="1" ht="12">
      <c r="E1474" s="50"/>
      <c r="F1474" s="50"/>
      <c r="G1474" s="50"/>
      <c r="H1474" s="50"/>
      <c r="I1474" s="50"/>
    </row>
    <row r="1475" spans="5:9" s="2" customFormat="1" ht="12">
      <c r="E1475" s="50"/>
      <c r="F1475" s="50"/>
      <c r="G1475" s="50"/>
      <c r="H1475" s="50"/>
      <c r="I1475" s="50"/>
    </row>
    <row r="1476" spans="5:9" s="2" customFormat="1" ht="12">
      <c r="E1476" s="50"/>
      <c r="F1476" s="50"/>
      <c r="G1476" s="50"/>
      <c r="H1476" s="50"/>
      <c r="I1476" s="50"/>
    </row>
    <row r="1477" spans="5:9" s="2" customFormat="1" ht="12">
      <c r="E1477" s="50"/>
      <c r="F1477" s="50"/>
      <c r="G1477" s="50"/>
      <c r="H1477" s="50"/>
      <c r="I1477" s="50"/>
    </row>
    <row r="1478" spans="5:9" s="2" customFormat="1" ht="12">
      <c r="E1478" s="50"/>
      <c r="F1478" s="50"/>
      <c r="G1478" s="50"/>
      <c r="H1478" s="50"/>
      <c r="I1478" s="50"/>
    </row>
    <row r="1479" spans="5:9" s="2" customFormat="1" ht="12">
      <c r="E1479" s="50"/>
      <c r="F1479" s="50"/>
      <c r="G1479" s="50"/>
      <c r="H1479" s="50"/>
      <c r="I1479" s="50"/>
    </row>
    <row r="1480" spans="5:9" s="2" customFormat="1" ht="12">
      <c r="E1480" s="50"/>
      <c r="F1480" s="50"/>
      <c r="G1480" s="50"/>
      <c r="H1480" s="50"/>
      <c r="I1480" s="50"/>
    </row>
    <row r="1481" spans="5:9" s="2" customFormat="1" ht="12">
      <c r="E1481" s="50"/>
      <c r="F1481" s="50"/>
      <c r="G1481" s="50"/>
      <c r="H1481" s="50"/>
      <c r="I1481" s="50"/>
    </row>
    <row r="1482" spans="5:9" s="2" customFormat="1" ht="12">
      <c r="E1482" s="50"/>
      <c r="F1482" s="50"/>
      <c r="G1482" s="50"/>
      <c r="H1482" s="50"/>
      <c r="I1482" s="50"/>
    </row>
    <row r="1483" spans="5:9" s="2" customFormat="1" ht="12">
      <c r="E1483" s="50"/>
      <c r="F1483" s="50"/>
      <c r="G1483" s="50"/>
      <c r="H1483" s="50"/>
      <c r="I1483" s="50"/>
    </row>
    <row r="1484" spans="5:9" s="2" customFormat="1" ht="12">
      <c r="E1484" s="50"/>
      <c r="F1484" s="50"/>
      <c r="G1484" s="50"/>
      <c r="H1484" s="50"/>
      <c r="I1484" s="50"/>
    </row>
    <row r="1485" spans="5:9" s="2" customFormat="1" ht="12">
      <c r="E1485" s="50"/>
      <c r="F1485" s="50"/>
      <c r="G1485" s="50"/>
      <c r="H1485" s="50"/>
      <c r="I1485" s="50"/>
    </row>
    <row r="1486" spans="5:9" s="2" customFormat="1" ht="12">
      <c r="E1486" s="50"/>
      <c r="F1486" s="50"/>
      <c r="G1486" s="50"/>
      <c r="H1486" s="50"/>
      <c r="I1486" s="50"/>
    </row>
    <row r="1487" spans="5:9" s="2" customFormat="1" ht="12">
      <c r="E1487" s="50"/>
      <c r="F1487" s="50"/>
      <c r="G1487" s="50"/>
      <c r="H1487" s="50"/>
      <c r="I1487" s="50"/>
    </row>
    <row r="1488" spans="5:9" s="2" customFormat="1" ht="12">
      <c r="E1488" s="50"/>
      <c r="F1488" s="50"/>
      <c r="G1488" s="50"/>
      <c r="H1488" s="50"/>
      <c r="I1488" s="50"/>
    </row>
    <row r="1489" spans="5:9" s="2" customFormat="1" ht="12">
      <c r="E1489" s="50"/>
      <c r="F1489" s="50"/>
      <c r="G1489" s="50"/>
      <c r="H1489" s="50"/>
      <c r="I1489" s="50"/>
    </row>
    <row r="1490" spans="5:9" s="2" customFormat="1" ht="12">
      <c r="E1490" s="50"/>
      <c r="F1490" s="50"/>
      <c r="G1490" s="50"/>
      <c r="H1490" s="50"/>
      <c r="I1490" s="50"/>
    </row>
    <row r="1491" spans="5:9" s="2" customFormat="1" ht="12">
      <c r="E1491" s="50"/>
      <c r="F1491" s="50"/>
      <c r="G1491" s="50"/>
      <c r="H1491" s="50"/>
      <c r="I1491" s="50"/>
    </row>
    <row r="1492" spans="5:9" s="2" customFormat="1" ht="12">
      <c r="E1492" s="50"/>
      <c r="F1492" s="50"/>
      <c r="G1492" s="50"/>
      <c r="H1492" s="50"/>
      <c r="I1492" s="50"/>
    </row>
    <row r="1493" spans="5:9" s="2" customFormat="1" ht="12">
      <c r="E1493" s="50"/>
      <c r="F1493" s="50"/>
      <c r="G1493" s="50"/>
      <c r="H1493" s="50"/>
      <c r="I1493" s="50"/>
    </row>
    <row r="1494" spans="5:9" s="2" customFormat="1" ht="12">
      <c r="E1494" s="50"/>
      <c r="F1494" s="50"/>
      <c r="G1494" s="50"/>
      <c r="H1494" s="50"/>
      <c r="I1494" s="50"/>
    </row>
    <row r="1495" spans="5:9" s="2" customFormat="1" ht="12">
      <c r="E1495" s="50"/>
      <c r="F1495" s="50"/>
      <c r="G1495" s="50"/>
      <c r="H1495" s="50"/>
      <c r="I1495" s="50"/>
    </row>
    <row r="1496" spans="5:9" s="2" customFormat="1" ht="12">
      <c r="E1496" s="50"/>
      <c r="F1496" s="50"/>
      <c r="G1496" s="50"/>
      <c r="H1496" s="50"/>
      <c r="I1496" s="50"/>
    </row>
    <row r="1497" spans="5:9" s="2" customFormat="1" ht="12">
      <c r="E1497" s="50"/>
      <c r="F1497" s="50"/>
      <c r="G1497" s="50"/>
      <c r="H1497" s="50"/>
      <c r="I1497" s="50"/>
    </row>
    <row r="1498" spans="5:9" s="2" customFormat="1" ht="12">
      <c r="E1498" s="50"/>
      <c r="F1498" s="50"/>
      <c r="G1498" s="50"/>
      <c r="H1498" s="50"/>
      <c r="I1498" s="50"/>
    </row>
    <row r="1499" spans="5:9" s="2" customFormat="1" ht="12">
      <c r="E1499" s="50"/>
      <c r="F1499" s="50"/>
      <c r="G1499" s="50"/>
      <c r="H1499" s="50"/>
      <c r="I1499" s="50"/>
    </row>
    <row r="1500" spans="5:9" s="2" customFormat="1" ht="12">
      <c r="E1500" s="50"/>
      <c r="F1500" s="50"/>
      <c r="G1500" s="50"/>
      <c r="H1500" s="50"/>
      <c r="I1500" s="50"/>
    </row>
    <row r="1501" spans="5:9" s="2" customFormat="1" ht="12">
      <c r="E1501" s="50"/>
      <c r="F1501" s="50"/>
      <c r="G1501" s="50"/>
      <c r="H1501" s="50"/>
      <c r="I1501" s="50"/>
    </row>
    <row r="1502" spans="5:9" s="2" customFormat="1" ht="12">
      <c r="E1502" s="50"/>
      <c r="F1502" s="50"/>
      <c r="G1502" s="50"/>
      <c r="H1502" s="50"/>
      <c r="I1502" s="50"/>
    </row>
    <row r="1503" spans="5:9" s="2" customFormat="1" ht="12">
      <c r="E1503" s="50"/>
      <c r="F1503" s="50"/>
      <c r="G1503" s="50"/>
      <c r="H1503" s="50"/>
      <c r="I1503" s="50"/>
    </row>
    <row r="1504" spans="5:9" s="2" customFormat="1" ht="12">
      <c r="E1504" s="50"/>
      <c r="F1504" s="50"/>
      <c r="G1504" s="50"/>
      <c r="H1504" s="50"/>
      <c r="I1504" s="50"/>
    </row>
    <row r="1505" spans="5:9" s="2" customFormat="1" ht="12">
      <c r="E1505" s="50"/>
      <c r="F1505" s="50"/>
      <c r="G1505" s="50"/>
      <c r="H1505" s="50"/>
      <c r="I1505" s="50"/>
    </row>
    <row r="1506" spans="5:9" s="2" customFormat="1" ht="12">
      <c r="E1506" s="50"/>
      <c r="F1506" s="50"/>
      <c r="G1506" s="50"/>
      <c r="H1506" s="50"/>
      <c r="I1506" s="50"/>
    </row>
    <row r="1507" spans="5:9" s="2" customFormat="1" ht="12">
      <c r="E1507" s="50"/>
      <c r="F1507" s="50"/>
      <c r="G1507" s="50"/>
      <c r="H1507" s="50"/>
      <c r="I1507" s="50"/>
    </row>
    <row r="1508" spans="5:9" s="2" customFormat="1" ht="12">
      <c r="E1508" s="50"/>
      <c r="F1508" s="50"/>
      <c r="G1508" s="50"/>
      <c r="H1508" s="50"/>
      <c r="I1508" s="50"/>
    </row>
    <row r="1509" spans="5:9" s="2" customFormat="1" ht="12">
      <c r="E1509" s="50"/>
      <c r="F1509" s="50"/>
      <c r="G1509" s="50"/>
      <c r="H1509" s="50"/>
      <c r="I1509" s="50"/>
    </row>
    <row r="1510" spans="5:9" s="2" customFormat="1" ht="12">
      <c r="E1510" s="50"/>
      <c r="F1510" s="50"/>
      <c r="G1510" s="50"/>
      <c r="H1510" s="50"/>
      <c r="I1510" s="50"/>
    </row>
    <row r="1511" spans="5:9" s="2" customFormat="1" ht="12">
      <c r="E1511" s="50"/>
      <c r="F1511" s="50"/>
      <c r="G1511" s="50"/>
      <c r="H1511" s="50"/>
      <c r="I1511" s="50"/>
    </row>
    <row r="1512" spans="5:9" s="2" customFormat="1" ht="12">
      <c r="E1512" s="50"/>
      <c r="F1512" s="50"/>
      <c r="G1512" s="50"/>
      <c r="H1512" s="50"/>
      <c r="I1512" s="50"/>
    </row>
    <row r="1513" spans="5:9" s="2" customFormat="1" ht="12">
      <c r="E1513" s="50"/>
      <c r="F1513" s="50"/>
      <c r="G1513" s="50"/>
      <c r="H1513" s="50"/>
      <c r="I1513" s="50"/>
    </row>
    <row r="1514" spans="5:9" s="2" customFormat="1" ht="12">
      <c r="E1514" s="50"/>
      <c r="F1514" s="50"/>
      <c r="G1514" s="50"/>
      <c r="H1514" s="50"/>
      <c r="I1514" s="50"/>
    </row>
    <row r="1515" spans="5:9" s="2" customFormat="1" ht="12">
      <c r="E1515" s="50"/>
      <c r="F1515" s="50"/>
      <c r="G1515" s="50"/>
      <c r="H1515" s="50"/>
      <c r="I1515" s="50"/>
    </row>
    <row r="1516" spans="5:9" s="2" customFormat="1" ht="12">
      <c r="E1516" s="50"/>
      <c r="F1516" s="50"/>
      <c r="G1516" s="50"/>
      <c r="H1516" s="50"/>
      <c r="I1516" s="50"/>
    </row>
    <row r="1517" spans="5:9" s="2" customFormat="1" ht="12">
      <c r="E1517" s="50"/>
      <c r="F1517" s="50"/>
      <c r="G1517" s="50"/>
      <c r="H1517" s="50"/>
      <c r="I1517" s="50"/>
    </row>
    <row r="1518" spans="5:9" s="2" customFormat="1" ht="12">
      <c r="E1518" s="50"/>
      <c r="F1518" s="50"/>
      <c r="G1518" s="50"/>
      <c r="H1518" s="50"/>
      <c r="I1518" s="50"/>
    </row>
    <row r="1519" spans="5:9" s="2" customFormat="1" ht="12">
      <c r="E1519" s="50"/>
      <c r="F1519" s="50"/>
      <c r="G1519" s="50"/>
      <c r="H1519" s="50"/>
      <c r="I1519" s="50"/>
    </row>
    <row r="1520" spans="5:9" s="2" customFormat="1" ht="12">
      <c r="E1520" s="50"/>
      <c r="F1520" s="50"/>
      <c r="G1520" s="50"/>
      <c r="H1520" s="50"/>
      <c r="I1520" s="50"/>
    </row>
    <row r="1521" spans="5:9" s="2" customFormat="1" ht="12">
      <c r="E1521" s="50"/>
      <c r="F1521" s="50"/>
      <c r="G1521" s="50"/>
      <c r="H1521" s="50"/>
      <c r="I1521" s="50"/>
    </row>
    <row r="1522" spans="5:9" s="2" customFormat="1" ht="12">
      <c r="E1522" s="50"/>
      <c r="F1522" s="50"/>
      <c r="G1522" s="50"/>
      <c r="H1522" s="50"/>
      <c r="I1522" s="50"/>
    </row>
    <row r="1523" spans="5:9" s="2" customFormat="1" ht="12">
      <c r="E1523" s="50"/>
      <c r="F1523" s="50"/>
      <c r="G1523" s="50"/>
      <c r="H1523" s="50"/>
      <c r="I1523" s="50"/>
    </row>
    <row r="1524" spans="5:9" s="2" customFormat="1" ht="12">
      <c r="E1524" s="50"/>
      <c r="F1524" s="50"/>
      <c r="G1524" s="50"/>
      <c r="H1524" s="50"/>
      <c r="I1524" s="50"/>
    </row>
    <row r="1525" spans="5:9" s="2" customFormat="1" ht="12">
      <c r="E1525" s="50"/>
      <c r="F1525" s="50"/>
      <c r="G1525" s="50"/>
      <c r="H1525" s="50"/>
      <c r="I1525" s="50"/>
    </row>
    <row r="1526" spans="5:9" s="2" customFormat="1" ht="12">
      <c r="E1526" s="50"/>
      <c r="F1526" s="50"/>
      <c r="G1526" s="50"/>
      <c r="H1526" s="50"/>
      <c r="I1526" s="50"/>
    </row>
    <row r="1527" spans="5:9" s="2" customFormat="1" ht="12">
      <c r="E1527" s="50"/>
      <c r="F1527" s="50"/>
      <c r="G1527" s="50"/>
      <c r="H1527" s="50"/>
      <c r="I1527" s="50"/>
    </row>
    <row r="1528" spans="5:9" s="2" customFormat="1" ht="12">
      <c r="E1528" s="50"/>
      <c r="F1528" s="50"/>
      <c r="G1528" s="50"/>
      <c r="H1528" s="50"/>
      <c r="I1528" s="50"/>
    </row>
    <row r="1529" spans="5:9" s="2" customFormat="1" ht="12">
      <c r="E1529" s="50"/>
      <c r="F1529" s="50"/>
      <c r="G1529" s="50"/>
      <c r="H1529" s="50"/>
      <c r="I1529" s="50"/>
    </row>
    <row r="1530" spans="5:9" s="2" customFormat="1" ht="12">
      <c r="E1530" s="50"/>
      <c r="F1530" s="50"/>
      <c r="G1530" s="50"/>
      <c r="H1530" s="50"/>
      <c r="I1530" s="50"/>
    </row>
    <row r="1531" spans="5:9" s="2" customFormat="1" ht="12">
      <c r="E1531" s="50"/>
      <c r="F1531" s="50"/>
      <c r="G1531" s="50"/>
      <c r="H1531" s="50"/>
      <c r="I1531" s="50"/>
    </row>
    <row r="1532" spans="5:9" s="2" customFormat="1" ht="12">
      <c r="E1532" s="50"/>
      <c r="F1532" s="50"/>
      <c r="G1532" s="50"/>
      <c r="H1532" s="50"/>
      <c r="I1532" s="50"/>
    </row>
    <row r="1533" spans="5:9" s="2" customFormat="1" ht="12">
      <c r="E1533" s="50"/>
      <c r="F1533" s="50"/>
      <c r="G1533" s="50"/>
      <c r="H1533" s="50"/>
      <c r="I1533" s="50"/>
    </row>
    <row r="1534" spans="5:9" s="2" customFormat="1" ht="12">
      <c r="E1534" s="50"/>
      <c r="F1534" s="50"/>
      <c r="G1534" s="50"/>
      <c r="H1534" s="50"/>
      <c r="I1534" s="50"/>
    </row>
    <row r="1535" spans="5:9" s="2" customFormat="1" ht="12">
      <c r="E1535" s="50"/>
      <c r="F1535" s="50"/>
      <c r="G1535" s="50"/>
      <c r="H1535" s="50"/>
      <c r="I1535" s="50"/>
    </row>
    <row r="1536" spans="5:9" s="2" customFormat="1" ht="12">
      <c r="E1536" s="50"/>
      <c r="F1536" s="50"/>
      <c r="G1536" s="50"/>
      <c r="H1536" s="50"/>
      <c r="I1536" s="50"/>
    </row>
    <row r="1537" spans="5:9" s="2" customFormat="1" ht="12">
      <c r="E1537" s="50"/>
      <c r="F1537" s="50"/>
      <c r="G1537" s="50"/>
      <c r="H1537" s="50"/>
      <c r="I1537" s="50"/>
    </row>
    <row r="1538" spans="5:9" s="2" customFormat="1" ht="12">
      <c r="E1538" s="50"/>
      <c r="F1538" s="50"/>
      <c r="G1538" s="50"/>
      <c r="H1538" s="50"/>
      <c r="I1538" s="50"/>
    </row>
    <row r="1539" spans="5:9" s="2" customFormat="1" ht="12">
      <c r="E1539" s="50"/>
      <c r="F1539" s="50"/>
      <c r="G1539" s="50"/>
      <c r="H1539" s="50"/>
      <c r="I1539" s="50"/>
    </row>
    <row r="1540" spans="5:9" s="2" customFormat="1" ht="12">
      <c r="E1540" s="50"/>
      <c r="F1540" s="50"/>
      <c r="G1540" s="50"/>
      <c r="H1540" s="50"/>
      <c r="I1540" s="50"/>
    </row>
    <row r="1541" spans="5:9" s="2" customFormat="1" ht="12">
      <c r="E1541" s="50"/>
      <c r="F1541" s="50"/>
      <c r="G1541" s="50"/>
      <c r="H1541" s="50"/>
      <c r="I1541" s="50"/>
    </row>
    <row r="1542" spans="5:9" s="2" customFormat="1" ht="12">
      <c r="E1542" s="50"/>
      <c r="F1542" s="50"/>
      <c r="G1542" s="50"/>
      <c r="H1542" s="50"/>
      <c r="I1542" s="50"/>
    </row>
    <row r="1543" spans="5:9" s="2" customFormat="1" ht="12">
      <c r="E1543" s="50"/>
      <c r="F1543" s="50"/>
      <c r="G1543" s="50"/>
      <c r="H1543" s="50"/>
      <c r="I1543" s="50"/>
    </row>
    <row r="1544" spans="5:9" s="2" customFormat="1" ht="12">
      <c r="E1544" s="50"/>
      <c r="F1544" s="50"/>
      <c r="G1544" s="50"/>
      <c r="H1544" s="50"/>
      <c r="I1544" s="50"/>
    </row>
    <row r="1545" spans="5:9" s="2" customFormat="1" ht="12">
      <c r="E1545" s="50"/>
      <c r="F1545" s="50"/>
      <c r="G1545" s="50"/>
      <c r="H1545" s="50"/>
      <c r="I1545" s="50"/>
    </row>
    <row r="1546" spans="5:9" s="2" customFormat="1" ht="12">
      <c r="E1546" s="50"/>
      <c r="F1546" s="50"/>
      <c r="G1546" s="50"/>
      <c r="H1546" s="50"/>
      <c r="I1546" s="50"/>
    </row>
    <row r="1547" spans="5:9" s="2" customFormat="1" ht="12">
      <c r="E1547" s="50"/>
      <c r="F1547" s="50"/>
      <c r="G1547" s="50"/>
      <c r="H1547" s="50"/>
      <c r="I1547" s="50"/>
    </row>
    <row r="1548" spans="5:9" s="2" customFormat="1" ht="12">
      <c r="E1548" s="50"/>
      <c r="F1548" s="50"/>
      <c r="G1548" s="50"/>
      <c r="H1548" s="50"/>
      <c r="I1548" s="50"/>
    </row>
    <row r="1549" spans="5:9" s="2" customFormat="1" ht="12">
      <c r="E1549" s="50"/>
      <c r="F1549" s="50"/>
      <c r="G1549" s="50"/>
      <c r="H1549" s="50"/>
      <c r="I1549" s="50"/>
    </row>
    <row r="1550" spans="5:9" s="2" customFormat="1" ht="12">
      <c r="E1550" s="50"/>
      <c r="F1550" s="50"/>
      <c r="G1550" s="50"/>
      <c r="H1550" s="50"/>
      <c r="I1550" s="50"/>
    </row>
    <row r="1551" spans="5:9" s="2" customFormat="1" ht="12">
      <c r="E1551" s="50"/>
      <c r="F1551" s="50"/>
      <c r="G1551" s="50"/>
      <c r="H1551" s="50"/>
      <c r="I1551" s="50"/>
    </row>
    <row r="1552" spans="5:9" s="2" customFormat="1" ht="12">
      <c r="E1552" s="50"/>
      <c r="F1552" s="50"/>
      <c r="G1552" s="50"/>
      <c r="H1552" s="50"/>
      <c r="I1552" s="50"/>
    </row>
    <row r="1553" spans="5:9" s="2" customFormat="1" ht="12">
      <c r="E1553" s="50"/>
      <c r="F1553" s="50"/>
      <c r="G1553" s="50"/>
      <c r="H1553" s="50"/>
      <c r="I1553" s="50"/>
    </row>
    <row r="1554" spans="5:9" s="2" customFormat="1" ht="12">
      <c r="E1554" s="50"/>
      <c r="F1554" s="50"/>
      <c r="G1554" s="50"/>
      <c r="H1554" s="50"/>
      <c r="I1554" s="50"/>
    </row>
    <row r="1555" spans="5:9" s="2" customFormat="1" ht="12">
      <c r="E1555" s="50"/>
      <c r="F1555" s="50"/>
      <c r="G1555" s="50"/>
      <c r="H1555" s="50"/>
      <c r="I1555" s="50"/>
    </row>
    <row r="1556" spans="5:9" s="2" customFormat="1" ht="12">
      <c r="E1556" s="50"/>
      <c r="F1556" s="50"/>
      <c r="G1556" s="50"/>
      <c r="H1556" s="50"/>
      <c r="I1556" s="50"/>
    </row>
    <row r="1557" spans="5:9" s="2" customFormat="1" ht="12">
      <c r="E1557" s="50"/>
      <c r="F1557" s="50"/>
      <c r="G1557" s="50"/>
      <c r="H1557" s="50"/>
      <c r="I1557" s="50"/>
    </row>
    <row r="1558" spans="5:9" s="2" customFormat="1" ht="12">
      <c r="E1558" s="50"/>
      <c r="F1558" s="50"/>
      <c r="G1558" s="50"/>
      <c r="H1558" s="50"/>
      <c r="I1558" s="50"/>
    </row>
    <row r="1559" spans="5:9" s="2" customFormat="1" ht="12">
      <c r="E1559" s="50"/>
      <c r="F1559" s="50"/>
      <c r="G1559" s="50"/>
      <c r="H1559" s="50"/>
      <c r="I1559" s="50"/>
    </row>
    <row r="1560" spans="5:9" s="2" customFormat="1" ht="12">
      <c r="E1560" s="50"/>
      <c r="F1560" s="50"/>
      <c r="G1560" s="50"/>
      <c r="H1560" s="50"/>
      <c r="I1560" s="50"/>
    </row>
    <row r="1561" spans="5:9" s="2" customFormat="1" ht="12">
      <c r="E1561" s="50"/>
      <c r="F1561" s="50"/>
      <c r="G1561" s="50"/>
      <c r="H1561" s="50"/>
      <c r="I1561" s="50"/>
    </row>
    <row r="1562" spans="5:9" s="2" customFormat="1" ht="12">
      <c r="E1562" s="50"/>
      <c r="F1562" s="50"/>
      <c r="G1562" s="50"/>
      <c r="H1562" s="50"/>
      <c r="I1562" s="50"/>
    </row>
    <row r="1563" spans="5:9" s="2" customFormat="1" ht="12">
      <c r="E1563" s="50"/>
      <c r="F1563" s="50"/>
      <c r="G1563" s="50"/>
      <c r="H1563" s="50"/>
      <c r="I1563" s="50"/>
    </row>
    <row r="1564" spans="5:9" s="2" customFormat="1" ht="12">
      <c r="E1564" s="50"/>
      <c r="F1564" s="50"/>
      <c r="G1564" s="50"/>
      <c r="H1564" s="50"/>
      <c r="I1564" s="50"/>
    </row>
    <row r="1565" spans="5:9" s="2" customFormat="1" ht="12">
      <c r="E1565" s="50"/>
      <c r="F1565" s="50"/>
      <c r="G1565" s="50"/>
      <c r="H1565" s="50"/>
      <c r="I1565" s="50"/>
    </row>
    <row r="1566" spans="5:9" s="2" customFormat="1" ht="12">
      <c r="E1566" s="50"/>
      <c r="F1566" s="50"/>
      <c r="G1566" s="50"/>
      <c r="H1566" s="50"/>
      <c r="I1566" s="50"/>
    </row>
    <row r="1567" spans="5:9" s="2" customFormat="1" ht="12">
      <c r="E1567" s="50"/>
      <c r="F1567" s="50"/>
      <c r="G1567" s="50"/>
      <c r="H1567" s="50"/>
      <c r="I1567" s="50"/>
    </row>
    <row r="1568" spans="5:9" s="2" customFormat="1" ht="12">
      <c r="E1568" s="50"/>
      <c r="F1568" s="50"/>
      <c r="G1568" s="50"/>
      <c r="H1568" s="50"/>
      <c r="I1568" s="50"/>
    </row>
    <row r="1569" spans="5:9" s="2" customFormat="1" ht="12">
      <c r="E1569" s="50"/>
      <c r="F1569" s="50"/>
      <c r="G1569" s="50"/>
      <c r="H1569" s="50"/>
      <c r="I1569" s="50"/>
    </row>
    <row r="1570" spans="5:9" s="2" customFormat="1" ht="12">
      <c r="E1570" s="50"/>
      <c r="F1570" s="50"/>
      <c r="G1570" s="50"/>
      <c r="H1570" s="50"/>
      <c r="I1570" s="50"/>
    </row>
    <row r="1571" spans="5:9" s="2" customFormat="1" ht="12">
      <c r="E1571" s="50"/>
      <c r="F1571" s="50"/>
      <c r="G1571" s="50"/>
      <c r="H1571" s="50"/>
      <c r="I1571" s="50"/>
    </row>
    <row r="1572" spans="5:9" s="2" customFormat="1" ht="12">
      <c r="E1572" s="50"/>
      <c r="F1572" s="50"/>
      <c r="G1572" s="50"/>
      <c r="H1572" s="50"/>
      <c r="I1572" s="50"/>
    </row>
    <row r="1573" spans="5:9" s="2" customFormat="1" ht="12">
      <c r="E1573" s="50"/>
      <c r="F1573" s="50"/>
      <c r="G1573" s="50"/>
      <c r="H1573" s="50"/>
      <c r="I1573" s="50"/>
    </row>
    <row r="1574" spans="5:9" s="2" customFormat="1" ht="12">
      <c r="E1574" s="50"/>
      <c r="F1574" s="50"/>
      <c r="G1574" s="50"/>
      <c r="H1574" s="50"/>
      <c r="I1574" s="50"/>
    </row>
    <row r="1575" spans="5:9" s="2" customFormat="1" ht="12">
      <c r="E1575" s="50"/>
      <c r="F1575" s="50"/>
      <c r="G1575" s="50"/>
      <c r="H1575" s="50"/>
      <c r="I1575" s="50"/>
    </row>
    <row r="1576" spans="5:9" s="2" customFormat="1" ht="12">
      <c r="E1576" s="50"/>
      <c r="F1576" s="50"/>
      <c r="G1576" s="50"/>
      <c r="H1576" s="50"/>
      <c r="I1576" s="50"/>
    </row>
    <row r="1577" spans="5:9" s="2" customFormat="1" ht="12">
      <c r="E1577" s="50"/>
      <c r="F1577" s="50"/>
      <c r="G1577" s="50"/>
      <c r="H1577" s="50"/>
      <c r="I1577" s="50"/>
    </row>
    <row r="1578" spans="5:9" s="2" customFormat="1" ht="12">
      <c r="E1578" s="50"/>
      <c r="F1578" s="50"/>
      <c r="G1578" s="50"/>
      <c r="H1578" s="50"/>
      <c r="I1578" s="50"/>
    </row>
    <row r="1579" spans="5:9" s="2" customFormat="1" ht="12">
      <c r="E1579" s="50"/>
      <c r="F1579" s="50"/>
      <c r="G1579" s="50"/>
      <c r="H1579" s="50"/>
      <c r="I1579" s="50"/>
    </row>
    <row r="1580" spans="5:9" s="2" customFormat="1" ht="12">
      <c r="E1580" s="50"/>
      <c r="F1580" s="50"/>
      <c r="G1580" s="50"/>
      <c r="H1580" s="50"/>
      <c r="I1580" s="50"/>
    </row>
    <row r="1581" spans="5:9" s="2" customFormat="1" ht="12">
      <c r="E1581" s="50"/>
      <c r="F1581" s="50"/>
      <c r="G1581" s="50"/>
      <c r="H1581" s="50"/>
      <c r="I1581" s="50"/>
    </row>
    <row r="1582" spans="5:9" s="2" customFormat="1" ht="12">
      <c r="E1582" s="50"/>
      <c r="F1582" s="50"/>
      <c r="G1582" s="50"/>
      <c r="H1582" s="50"/>
      <c r="I1582" s="50"/>
    </row>
    <row r="1583" spans="5:9" s="2" customFormat="1" ht="12">
      <c r="E1583" s="50"/>
      <c r="F1583" s="50"/>
      <c r="G1583" s="50"/>
      <c r="H1583" s="50"/>
      <c r="I1583" s="50"/>
    </row>
    <row r="1584" spans="5:9" s="2" customFormat="1" ht="12">
      <c r="E1584" s="50"/>
      <c r="F1584" s="50"/>
      <c r="G1584" s="50"/>
      <c r="H1584" s="50"/>
      <c r="I1584" s="50"/>
    </row>
    <row r="1585" spans="5:9" s="2" customFormat="1" ht="12">
      <c r="E1585" s="50"/>
      <c r="F1585" s="50"/>
      <c r="G1585" s="50"/>
      <c r="H1585" s="50"/>
      <c r="I1585" s="50"/>
    </row>
    <row r="1586" spans="5:9" s="2" customFormat="1" ht="12">
      <c r="E1586" s="50"/>
      <c r="F1586" s="50"/>
      <c r="G1586" s="50"/>
      <c r="H1586" s="50"/>
      <c r="I1586" s="50"/>
    </row>
    <row r="1587" spans="5:9" s="2" customFormat="1" ht="12">
      <c r="E1587" s="50"/>
      <c r="F1587" s="50"/>
      <c r="G1587" s="50"/>
      <c r="H1587" s="50"/>
      <c r="I1587" s="50"/>
    </row>
    <row r="1588" spans="5:9" s="2" customFormat="1" ht="12">
      <c r="E1588" s="50"/>
      <c r="F1588" s="50"/>
      <c r="G1588" s="50"/>
      <c r="H1588" s="50"/>
      <c r="I1588" s="50"/>
    </row>
    <row r="1589" spans="5:9" s="2" customFormat="1" ht="12">
      <c r="E1589" s="50"/>
      <c r="F1589" s="50"/>
      <c r="G1589" s="50"/>
      <c r="H1589" s="50"/>
      <c r="I1589" s="50"/>
    </row>
    <row r="1590" spans="5:9" s="2" customFormat="1" ht="12">
      <c r="E1590" s="50"/>
      <c r="F1590" s="50"/>
      <c r="G1590" s="50"/>
      <c r="H1590" s="50"/>
      <c r="I1590" s="50"/>
    </row>
    <row r="1591" spans="5:9" s="2" customFormat="1" ht="12">
      <c r="E1591" s="50"/>
      <c r="F1591" s="50"/>
      <c r="G1591" s="50"/>
      <c r="H1591" s="50"/>
      <c r="I1591" s="50"/>
    </row>
    <row r="1592" spans="5:9" s="2" customFormat="1" ht="12">
      <c r="E1592" s="50"/>
      <c r="F1592" s="50"/>
      <c r="G1592" s="50"/>
      <c r="H1592" s="50"/>
      <c r="I1592" s="50"/>
    </row>
    <row r="1593" spans="5:9" s="2" customFormat="1" ht="12">
      <c r="E1593" s="50"/>
      <c r="F1593" s="50"/>
      <c r="G1593" s="50"/>
      <c r="H1593" s="50"/>
      <c r="I1593" s="50"/>
    </row>
    <row r="1594" spans="5:9" s="2" customFormat="1" ht="12">
      <c r="E1594" s="50"/>
      <c r="F1594" s="50"/>
      <c r="G1594" s="50"/>
      <c r="H1594" s="50"/>
      <c r="I1594" s="50"/>
    </row>
    <row r="1595" spans="5:9" s="2" customFormat="1" ht="12">
      <c r="E1595" s="50"/>
      <c r="F1595" s="50"/>
      <c r="G1595" s="50"/>
      <c r="H1595" s="50"/>
      <c r="I1595" s="50"/>
    </row>
    <row r="1596" spans="5:9" s="2" customFormat="1" ht="12">
      <c r="E1596" s="50"/>
      <c r="F1596" s="50"/>
      <c r="G1596" s="50"/>
      <c r="H1596" s="50"/>
      <c r="I1596" s="50"/>
    </row>
    <row r="1597" spans="5:9" s="2" customFormat="1" ht="12">
      <c r="E1597" s="50"/>
      <c r="F1597" s="50"/>
      <c r="G1597" s="50"/>
      <c r="H1597" s="50"/>
      <c r="I1597" s="50"/>
    </row>
    <row r="1598" spans="5:9" s="2" customFormat="1" ht="12">
      <c r="E1598" s="50"/>
      <c r="F1598" s="50"/>
      <c r="G1598" s="50"/>
      <c r="H1598" s="50"/>
      <c r="I1598" s="50"/>
    </row>
    <row r="1599" spans="5:9" s="2" customFormat="1" ht="12">
      <c r="E1599" s="50"/>
      <c r="F1599" s="50"/>
      <c r="G1599" s="50"/>
      <c r="H1599" s="50"/>
      <c r="I1599" s="50"/>
    </row>
    <row r="1600" spans="5:9" s="2" customFormat="1" ht="12">
      <c r="E1600" s="50"/>
      <c r="F1600" s="50"/>
      <c r="G1600" s="50"/>
      <c r="H1600" s="50"/>
      <c r="I1600" s="50"/>
    </row>
    <row r="1601" spans="5:9" s="2" customFormat="1" ht="12">
      <c r="E1601" s="50"/>
      <c r="F1601" s="50"/>
      <c r="G1601" s="50"/>
      <c r="H1601" s="50"/>
      <c r="I1601" s="50"/>
    </row>
    <row r="1602" spans="5:9" s="2" customFormat="1" ht="12">
      <c r="E1602" s="50"/>
      <c r="F1602" s="50"/>
      <c r="G1602" s="50"/>
      <c r="H1602" s="50"/>
      <c r="I1602" s="50"/>
    </row>
    <row r="1603" spans="5:9" s="2" customFormat="1" ht="12">
      <c r="E1603" s="50"/>
      <c r="F1603" s="50"/>
      <c r="G1603" s="50"/>
      <c r="H1603" s="50"/>
      <c r="I1603" s="50"/>
    </row>
    <row r="1604" spans="5:9" s="2" customFormat="1" ht="12">
      <c r="E1604" s="50"/>
      <c r="F1604" s="50"/>
      <c r="G1604" s="50"/>
      <c r="H1604" s="50"/>
      <c r="I1604" s="50"/>
    </row>
    <row r="1605" spans="5:9" s="2" customFormat="1" ht="12">
      <c r="E1605" s="50"/>
      <c r="F1605" s="50"/>
      <c r="G1605" s="50"/>
      <c r="H1605" s="50"/>
      <c r="I1605" s="50"/>
    </row>
    <row r="1606" spans="5:9" s="2" customFormat="1" ht="12">
      <c r="E1606" s="50"/>
      <c r="F1606" s="50"/>
      <c r="G1606" s="50"/>
      <c r="H1606" s="50"/>
      <c r="I1606" s="50"/>
    </row>
    <row r="1607" spans="5:9" s="2" customFormat="1" ht="12">
      <c r="E1607" s="50"/>
      <c r="F1607" s="50"/>
      <c r="G1607" s="50"/>
      <c r="H1607" s="50"/>
      <c r="I1607" s="50"/>
    </row>
    <row r="1608" spans="5:9" s="2" customFormat="1" ht="12">
      <c r="E1608" s="50"/>
      <c r="F1608" s="50"/>
      <c r="G1608" s="50"/>
      <c r="H1608" s="50"/>
      <c r="I1608" s="50"/>
    </row>
    <row r="1609" spans="5:9" s="2" customFormat="1" ht="12">
      <c r="E1609" s="50"/>
      <c r="F1609" s="50"/>
      <c r="G1609" s="50"/>
      <c r="H1609" s="50"/>
      <c r="I1609" s="50"/>
    </row>
    <row r="1610" spans="5:9" s="2" customFormat="1" ht="12">
      <c r="E1610" s="50"/>
      <c r="F1610" s="50"/>
      <c r="G1610" s="50"/>
      <c r="H1610" s="50"/>
      <c r="I1610" s="50"/>
    </row>
    <row r="1611" spans="5:9" s="2" customFormat="1" ht="12">
      <c r="E1611" s="50"/>
      <c r="F1611" s="50"/>
      <c r="G1611" s="50"/>
      <c r="H1611" s="50"/>
      <c r="I1611" s="50"/>
    </row>
    <row r="1612" spans="5:9" s="2" customFormat="1" ht="12">
      <c r="E1612" s="50"/>
      <c r="F1612" s="50"/>
      <c r="G1612" s="50"/>
      <c r="H1612" s="50"/>
      <c r="I1612" s="50"/>
    </row>
    <row r="1613" spans="5:9" s="2" customFormat="1" ht="12">
      <c r="E1613" s="50"/>
      <c r="F1613" s="50"/>
      <c r="G1613" s="50"/>
      <c r="H1613" s="50"/>
      <c r="I1613" s="50"/>
    </row>
    <row r="1614" spans="5:9" s="2" customFormat="1" ht="12">
      <c r="E1614" s="50"/>
      <c r="F1614" s="50"/>
      <c r="G1614" s="50"/>
      <c r="H1614" s="50"/>
      <c r="I1614" s="50"/>
    </row>
    <row r="1615" spans="5:9" s="2" customFormat="1" ht="12">
      <c r="E1615" s="50"/>
      <c r="F1615" s="50"/>
      <c r="G1615" s="50"/>
      <c r="H1615" s="50"/>
      <c r="I1615" s="50"/>
    </row>
    <row r="1616" spans="5:9" s="2" customFormat="1" ht="12">
      <c r="E1616" s="50"/>
      <c r="F1616" s="50"/>
      <c r="G1616" s="50"/>
      <c r="H1616" s="50"/>
      <c r="I1616" s="50"/>
    </row>
    <row r="1617" spans="5:9" s="2" customFormat="1" ht="12">
      <c r="E1617" s="50"/>
      <c r="F1617" s="50"/>
      <c r="G1617" s="50"/>
      <c r="H1617" s="50"/>
      <c r="I1617" s="50"/>
    </row>
    <row r="1618" spans="5:9" s="2" customFormat="1" ht="12">
      <c r="E1618" s="50"/>
      <c r="F1618" s="50"/>
      <c r="G1618" s="50"/>
      <c r="H1618" s="50"/>
      <c r="I1618" s="50"/>
    </row>
    <row r="1619" spans="5:9" s="2" customFormat="1" ht="12">
      <c r="E1619" s="50"/>
      <c r="F1619" s="50"/>
      <c r="G1619" s="50"/>
      <c r="H1619" s="50"/>
      <c r="I1619" s="50"/>
    </row>
    <row r="1620" spans="5:9" s="2" customFormat="1" ht="12">
      <c r="E1620" s="50"/>
      <c r="F1620" s="50"/>
      <c r="G1620" s="50"/>
      <c r="H1620" s="50"/>
      <c r="I1620" s="50"/>
    </row>
    <row r="1621" spans="5:9" s="2" customFormat="1" ht="12">
      <c r="E1621" s="50"/>
      <c r="F1621" s="50"/>
      <c r="G1621" s="50"/>
      <c r="H1621" s="50"/>
      <c r="I1621" s="50"/>
    </row>
    <row r="1622" spans="5:9" s="2" customFormat="1" ht="12">
      <c r="E1622" s="50"/>
      <c r="F1622" s="50"/>
      <c r="G1622" s="50"/>
      <c r="H1622" s="50"/>
      <c r="I1622" s="50"/>
    </row>
    <row r="1623" spans="5:9" s="2" customFormat="1" ht="12">
      <c r="E1623" s="50"/>
      <c r="F1623" s="50"/>
      <c r="G1623" s="50"/>
      <c r="H1623" s="50"/>
      <c r="I1623" s="50"/>
    </row>
    <row r="1624" spans="5:9" s="2" customFormat="1" ht="12">
      <c r="E1624" s="50"/>
      <c r="F1624" s="50"/>
      <c r="G1624" s="50"/>
      <c r="H1624" s="50"/>
      <c r="I1624" s="50"/>
    </row>
    <row r="1625" spans="5:9" s="2" customFormat="1" ht="12">
      <c r="E1625" s="50"/>
      <c r="F1625" s="50"/>
      <c r="G1625" s="50"/>
      <c r="H1625" s="50"/>
      <c r="I1625" s="50"/>
    </row>
    <row r="1626" spans="5:9" s="2" customFormat="1" ht="12">
      <c r="E1626" s="50"/>
      <c r="F1626" s="50"/>
      <c r="G1626" s="50"/>
      <c r="H1626" s="50"/>
      <c r="I1626" s="50"/>
    </row>
    <row r="1627" spans="5:9" s="2" customFormat="1" ht="12">
      <c r="E1627" s="50"/>
      <c r="F1627" s="50"/>
      <c r="G1627" s="50"/>
      <c r="H1627" s="50"/>
      <c r="I1627" s="50"/>
    </row>
    <row r="1628" spans="5:9" s="2" customFormat="1" ht="12">
      <c r="E1628" s="50"/>
      <c r="F1628" s="50"/>
      <c r="G1628" s="50"/>
      <c r="H1628" s="50"/>
      <c r="I1628" s="50"/>
    </row>
    <row r="1629" spans="5:9" s="2" customFormat="1" ht="12">
      <c r="E1629" s="50"/>
      <c r="F1629" s="50"/>
      <c r="G1629" s="50"/>
      <c r="H1629" s="50"/>
      <c r="I1629" s="50"/>
    </row>
    <row r="1630" spans="5:9" s="2" customFormat="1" ht="12">
      <c r="E1630" s="50"/>
      <c r="F1630" s="50"/>
      <c r="G1630" s="50"/>
      <c r="H1630" s="50"/>
      <c r="I1630" s="50"/>
    </row>
    <row r="1631" spans="5:9" s="2" customFormat="1" ht="12">
      <c r="E1631" s="50"/>
      <c r="F1631" s="50"/>
      <c r="G1631" s="50"/>
      <c r="H1631" s="50"/>
      <c r="I1631" s="50"/>
    </row>
    <row r="1632" spans="5:9" s="2" customFormat="1" ht="12">
      <c r="E1632" s="50"/>
      <c r="F1632" s="50"/>
      <c r="G1632" s="50"/>
      <c r="H1632" s="50"/>
      <c r="I1632" s="50"/>
    </row>
    <row r="1633" spans="5:9" s="2" customFormat="1" ht="12">
      <c r="E1633" s="50"/>
      <c r="F1633" s="50"/>
      <c r="G1633" s="50"/>
      <c r="H1633" s="50"/>
      <c r="I1633" s="50"/>
    </row>
    <row r="1634" spans="5:9" s="2" customFormat="1" ht="12">
      <c r="E1634" s="50"/>
      <c r="F1634" s="50"/>
      <c r="G1634" s="50"/>
      <c r="H1634" s="50"/>
      <c r="I1634" s="50"/>
    </row>
    <row r="1635" spans="5:9" s="2" customFormat="1" ht="12">
      <c r="E1635" s="50"/>
      <c r="F1635" s="50"/>
      <c r="G1635" s="50"/>
      <c r="H1635" s="50"/>
      <c r="I1635" s="50"/>
    </row>
    <row r="1636" spans="5:9" s="2" customFormat="1" ht="12">
      <c r="E1636" s="50"/>
      <c r="F1636" s="50"/>
      <c r="G1636" s="50"/>
      <c r="H1636" s="50"/>
      <c r="I1636" s="50"/>
    </row>
    <row r="1637" spans="5:9" s="2" customFormat="1" ht="12">
      <c r="E1637" s="50"/>
      <c r="F1637" s="50"/>
      <c r="G1637" s="50"/>
      <c r="H1637" s="50"/>
      <c r="I1637" s="50"/>
    </row>
    <row r="1638" spans="5:9" s="2" customFormat="1" ht="12">
      <c r="E1638" s="50"/>
      <c r="F1638" s="50"/>
      <c r="G1638" s="50"/>
      <c r="H1638" s="50"/>
      <c r="I1638" s="50"/>
    </row>
    <row r="1639" spans="5:9" s="2" customFormat="1" ht="12">
      <c r="E1639" s="50"/>
      <c r="F1639" s="50"/>
      <c r="G1639" s="50"/>
      <c r="H1639" s="50"/>
      <c r="I1639" s="50"/>
    </row>
    <row r="1640" spans="5:9" s="2" customFormat="1" ht="12">
      <c r="E1640" s="50"/>
      <c r="F1640" s="50"/>
      <c r="G1640" s="50"/>
      <c r="H1640" s="50"/>
      <c r="I1640" s="50"/>
    </row>
    <row r="1641" spans="5:9" s="2" customFormat="1" ht="12">
      <c r="E1641" s="50"/>
      <c r="F1641" s="50"/>
      <c r="G1641" s="50"/>
      <c r="H1641" s="50"/>
      <c r="I1641" s="50"/>
    </row>
    <row r="1642" spans="5:9" s="2" customFormat="1" ht="12">
      <c r="E1642" s="50"/>
      <c r="F1642" s="50"/>
      <c r="G1642" s="50"/>
      <c r="H1642" s="50"/>
      <c r="I1642" s="50"/>
    </row>
    <row r="1643" spans="5:9" s="2" customFormat="1" ht="12">
      <c r="E1643" s="50"/>
      <c r="F1643" s="50"/>
      <c r="G1643" s="50"/>
      <c r="H1643" s="50"/>
      <c r="I1643" s="50"/>
    </row>
    <row r="1644" spans="5:9" s="2" customFormat="1" ht="12">
      <c r="E1644" s="50"/>
      <c r="F1644" s="50"/>
      <c r="G1644" s="50"/>
      <c r="H1644" s="50"/>
      <c r="I1644" s="50"/>
    </row>
    <row r="1645" spans="5:9" s="2" customFormat="1" ht="12">
      <c r="E1645" s="50"/>
      <c r="F1645" s="50"/>
      <c r="G1645" s="50"/>
      <c r="H1645" s="50"/>
      <c r="I1645" s="50"/>
    </row>
    <row r="1646" spans="5:9" s="2" customFormat="1" ht="12">
      <c r="E1646" s="50"/>
      <c r="F1646" s="50"/>
      <c r="G1646" s="50"/>
      <c r="H1646" s="50"/>
      <c r="I1646" s="50"/>
    </row>
    <row r="1647" spans="5:9" s="2" customFormat="1" ht="12">
      <c r="E1647" s="50"/>
      <c r="F1647" s="50"/>
      <c r="G1647" s="50"/>
      <c r="H1647" s="50"/>
      <c r="I1647" s="50"/>
    </row>
    <row r="1648" spans="5:9" s="2" customFormat="1" ht="12">
      <c r="E1648" s="50"/>
      <c r="F1648" s="50"/>
      <c r="G1648" s="50"/>
      <c r="H1648" s="50"/>
      <c r="I1648" s="50"/>
    </row>
    <row r="1649" spans="5:9" s="2" customFormat="1" ht="12">
      <c r="E1649" s="50"/>
      <c r="F1649" s="50"/>
      <c r="G1649" s="50"/>
      <c r="H1649" s="50"/>
      <c r="I1649" s="50"/>
    </row>
    <row r="1650" spans="5:9" s="2" customFormat="1" ht="12">
      <c r="E1650" s="50"/>
      <c r="F1650" s="50"/>
      <c r="G1650" s="50"/>
      <c r="H1650" s="50"/>
      <c r="I1650" s="50"/>
    </row>
    <row r="1651" spans="5:9" s="2" customFormat="1" ht="12">
      <c r="E1651" s="50"/>
      <c r="F1651" s="50"/>
      <c r="G1651" s="50"/>
      <c r="H1651" s="50"/>
      <c r="I1651" s="50"/>
    </row>
    <row r="1652" spans="5:9" s="2" customFormat="1" ht="12">
      <c r="E1652" s="50"/>
      <c r="F1652" s="50"/>
      <c r="G1652" s="50"/>
      <c r="H1652" s="50"/>
      <c r="I1652" s="50"/>
    </row>
    <row r="1653" spans="5:9" s="2" customFormat="1" ht="12">
      <c r="E1653" s="50"/>
      <c r="F1653" s="50"/>
      <c r="G1653" s="50"/>
      <c r="H1653" s="50"/>
      <c r="I1653" s="50"/>
    </row>
    <row r="1654" spans="5:9" s="2" customFormat="1" ht="12">
      <c r="E1654" s="50"/>
      <c r="F1654" s="50"/>
      <c r="G1654" s="50"/>
      <c r="H1654" s="50"/>
      <c r="I1654" s="50"/>
    </row>
    <row r="1655" spans="5:9" s="2" customFormat="1" ht="12">
      <c r="E1655" s="50"/>
      <c r="F1655" s="50"/>
      <c r="G1655" s="50"/>
      <c r="H1655" s="50"/>
      <c r="I1655" s="50"/>
    </row>
    <row r="1656" spans="5:9" s="2" customFormat="1" ht="12">
      <c r="E1656" s="50"/>
      <c r="F1656" s="50"/>
      <c r="G1656" s="50"/>
      <c r="H1656" s="50"/>
      <c r="I1656" s="50"/>
    </row>
    <row r="1657" spans="5:9" s="2" customFormat="1" ht="12">
      <c r="E1657" s="50"/>
      <c r="F1657" s="50"/>
      <c r="G1657" s="50"/>
      <c r="H1657" s="50"/>
      <c r="I1657" s="50"/>
    </row>
    <row r="1658" spans="5:9" s="2" customFormat="1" ht="12">
      <c r="E1658" s="50"/>
      <c r="F1658" s="50"/>
      <c r="G1658" s="50"/>
      <c r="H1658" s="50"/>
      <c r="I1658" s="50"/>
    </row>
    <row r="1659" spans="5:9" s="2" customFormat="1" ht="12">
      <c r="E1659" s="50"/>
      <c r="F1659" s="50"/>
      <c r="G1659" s="50"/>
      <c r="H1659" s="50"/>
      <c r="I1659" s="50"/>
    </row>
    <row r="1660" spans="5:9" s="2" customFormat="1" ht="12">
      <c r="E1660" s="50"/>
      <c r="F1660" s="50"/>
      <c r="G1660" s="50"/>
      <c r="H1660" s="50"/>
      <c r="I1660" s="50"/>
    </row>
    <row r="1661" spans="5:9" s="2" customFormat="1" ht="12">
      <c r="E1661" s="50"/>
      <c r="F1661" s="50"/>
      <c r="G1661" s="50"/>
      <c r="H1661" s="50"/>
      <c r="I1661" s="50"/>
    </row>
    <row r="1662" spans="5:9" s="2" customFormat="1" ht="12">
      <c r="E1662" s="50"/>
      <c r="F1662" s="50"/>
      <c r="G1662" s="50"/>
      <c r="H1662" s="50"/>
      <c r="I1662" s="50"/>
    </row>
    <row r="1663" spans="5:9" s="2" customFormat="1" ht="12">
      <c r="E1663" s="50"/>
      <c r="F1663" s="50"/>
      <c r="G1663" s="50"/>
      <c r="H1663" s="50"/>
      <c r="I1663" s="50"/>
    </row>
    <row r="1664" spans="5:9" s="2" customFormat="1" ht="12">
      <c r="E1664" s="50"/>
      <c r="F1664" s="50"/>
      <c r="G1664" s="50"/>
      <c r="H1664" s="50"/>
      <c r="I1664" s="50"/>
    </row>
    <row r="1665" spans="5:9" s="2" customFormat="1" ht="12">
      <c r="E1665" s="50"/>
      <c r="F1665" s="50"/>
      <c r="G1665" s="50"/>
      <c r="H1665" s="50"/>
      <c r="I1665" s="50"/>
    </row>
    <row r="1666" spans="5:9" s="2" customFormat="1" ht="12">
      <c r="E1666" s="50"/>
      <c r="F1666" s="50"/>
      <c r="G1666" s="50"/>
      <c r="H1666" s="50"/>
      <c r="I1666" s="50"/>
    </row>
    <row r="1667" spans="5:9" s="2" customFormat="1" ht="12">
      <c r="E1667" s="50"/>
      <c r="F1667" s="50"/>
      <c r="G1667" s="50"/>
      <c r="H1667" s="50"/>
      <c r="I1667" s="50"/>
    </row>
    <row r="1668" spans="5:9" s="2" customFormat="1" ht="12">
      <c r="E1668" s="50"/>
      <c r="F1668" s="50"/>
      <c r="G1668" s="50"/>
      <c r="H1668" s="50"/>
      <c r="I1668" s="50"/>
    </row>
    <row r="1669" spans="5:9" s="2" customFormat="1" ht="12">
      <c r="E1669" s="50"/>
      <c r="F1669" s="50"/>
      <c r="G1669" s="50"/>
      <c r="H1669" s="50"/>
      <c r="I1669" s="50"/>
    </row>
    <row r="1670" spans="5:9" s="2" customFormat="1" ht="12">
      <c r="E1670" s="50"/>
      <c r="F1670" s="50"/>
      <c r="G1670" s="50"/>
      <c r="H1670" s="50"/>
      <c r="I1670" s="50"/>
    </row>
    <row r="1671" spans="5:9" s="2" customFormat="1" ht="12">
      <c r="E1671" s="50"/>
      <c r="F1671" s="50"/>
      <c r="G1671" s="50"/>
      <c r="H1671" s="50"/>
      <c r="I1671" s="50"/>
    </row>
    <row r="1672" spans="5:9" s="2" customFormat="1" ht="12">
      <c r="E1672" s="50"/>
      <c r="F1672" s="50"/>
      <c r="G1672" s="50"/>
      <c r="H1672" s="50"/>
      <c r="I1672" s="50"/>
    </row>
    <row r="1673" spans="5:9" s="2" customFormat="1" ht="12">
      <c r="E1673" s="50"/>
      <c r="F1673" s="50"/>
      <c r="G1673" s="50"/>
      <c r="H1673" s="50"/>
      <c r="I1673" s="50"/>
    </row>
    <row r="1674" spans="5:9" s="2" customFormat="1" ht="12">
      <c r="E1674" s="50"/>
      <c r="F1674" s="50"/>
      <c r="G1674" s="50"/>
      <c r="H1674" s="50"/>
      <c r="I1674" s="50"/>
    </row>
    <row r="1675" spans="5:9" s="2" customFormat="1" ht="12">
      <c r="E1675" s="50"/>
      <c r="F1675" s="50"/>
      <c r="G1675" s="50"/>
      <c r="H1675" s="50"/>
      <c r="I1675" s="50"/>
    </row>
    <row r="1676" spans="5:9" s="2" customFormat="1" ht="12">
      <c r="E1676" s="50"/>
      <c r="F1676" s="50"/>
      <c r="G1676" s="50"/>
      <c r="H1676" s="50"/>
      <c r="I1676" s="50"/>
    </row>
    <row r="1677" spans="5:9" s="2" customFormat="1" ht="12">
      <c r="E1677" s="50"/>
      <c r="F1677" s="50"/>
      <c r="G1677" s="50"/>
      <c r="H1677" s="50"/>
      <c r="I1677" s="50"/>
    </row>
    <row r="1678" spans="5:9" s="2" customFormat="1" ht="12">
      <c r="E1678" s="50"/>
      <c r="F1678" s="50"/>
      <c r="G1678" s="50"/>
      <c r="H1678" s="50"/>
      <c r="I1678" s="50"/>
    </row>
    <row r="1679" spans="5:9" s="2" customFormat="1" ht="12">
      <c r="E1679" s="50"/>
      <c r="F1679" s="50"/>
      <c r="G1679" s="50"/>
      <c r="H1679" s="50"/>
      <c r="I1679" s="50"/>
    </row>
    <row r="1680" spans="5:9" s="2" customFormat="1" ht="12">
      <c r="E1680" s="50"/>
      <c r="F1680" s="50"/>
      <c r="G1680" s="50"/>
      <c r="H1680" s="50"/>
      <c r="I1680" s="50"/>
    </row>
    <row r="1681" spans="5:9" s="2" customFormat="1" ht="12">
      <c r="E1681" s="50"/>
      <c r="F1681" s="50"/>
      <c r="G1681" s="50"/>
      <c r="H1681" s="50"/>
      <c r="I1681" s="50"/>
    </row>
    <row r="1682" spans="5:9" s="2" customFormat="1" ht="12">
      <c r="E1682" s="50"/>
      <c r="F1682" s="50"/>
      <c r="G1682" s="50"/>
      <c r="H1682" s="50"/>
      <c r="I1682" s="50"/>
    </row>
    <row r="1683" spans="5:9" s="2" customFormat="1" ht="12">
      <c r="E1683" s="50"/>
      <c r="F1683" s="50"/>
      <c r="G1683" s="50"/>
      <c r="H1683" s="50"/>
      <c r="I1683" s="50"/>
    </row>
    <row r="1684" spans="5:9" s="2" customFormat="1" ht="12">
      <c r="E1684" s="50"/>
      <c r="F1684" s="50"/>
      <c r="G1684" s="50"/>
      <c r="H1684" s="50"/>
      <c r="I1684" s="50"/>
    </row>
    <row r="1685" spans="5:9" s="2" customFormat="1" ht="12">
      <c r="E1685" s="50"/>
      <c r="F1685" s="50"/>
      <c r="G1685" s="50"/>
      <c r="H1685" s="50"/>
      <c r="I1685" s="50"/>
    </row>
    <row r="1686" spans="5:9" s="2" customFormat="1" ht="12">
      <c r="E1686" s="50"/>
      <c r="F1686" s="50"/>
      <c r="G1686" s="50"/>
      <c r="H1686" s="50"/>
      <c r="I1686" s="50"/>
    </row>
    <row r="1687" spans="5:9" s="2" customFormat="1" ht="12">
      <c r="E1687" s="50"/>
      <c r="F1687" s="50"/>
      <c r="G1687" s="50"/>
      <c r="H1687" s="50"/>
      <c r="I1687" s="50"/>
    </row>
    <row r="1688" spans="5:9" s="2" customFormat="1" ht="12">
      <c r="E1688" s="50"/>
      <c r="F1688" s="50"/>
      <c r="G1688" s="50"/>
      <c r="H1688" s="50"/>
      <c r="I1688" s="50"/>
    </row>
    <row r="1689" spans="5:9" s="2" customFormat="1" ht="12">
      <c r="E1689" s="50"/>
      <c r="F1689" s="50"/>
      <c r="G1689" s="50"/>
      <c r="H1689" s="50"/>
      <c r="I1689" s="50"/>
    </row>
    <row r="1690" spans="5:9" s="2" customFormat="1" ht="12">
      <c r="E1690" s="50"/>
      <c r="F1690" s="50"/>
      <c r="G1690" s="50"/>
      <c r="H1690" s="50"/>
      <c r="I1690" s="50"/>
    </row>
    <row r="1691" spans="5:9" s="2" customFormat="1" ht="12">
      <c r="E1691" s="50"/>
      <c r="F1691" s="50"/>
      <c r="G1691" s="50"/>
      <c r="H1691" s="50"/>
      <c r="I1691" s="50"/>
    </row>
    <row r="1692" spans="5:9" s="2" customFormat="1" ht="12">
      <c r="E1692" s="50"/>
      <c r="F1692" s="50"/>
      <c r="G1692" s="50"/>
      <c r="H1692" s="50"/>
      <c r="I1692" s="50"/>
    </row>
    <row r="1693" spans="5:9" s="2" customFormat="1" ht="12">
      <c r="E1693" s="50"/>
      <c r="F1693" s="50"/>
      <c r="G1693" s="50"/>
      <c r="H1693" s="50"/>
      <c r="I1693" s="50"/>
    </row>
    <row r="1694" spans="5:9" s="2" customFormat="1" ht="12">
      <c r="E1694" s="50"/>
      <c r="F1694" s="50"/>
      <c r="G1694" s="50"/>
      <c r="H1694" s="50"/>
      <c r="I1694" s="50"/>
    </row>
    <row r="1695" spans="5:9" s="2" customFormat="1" ht="12">
      <c r="E1695" s="50"/>
      <c r="F1695" s="50"/>
      <c r="G1695" s="50"/>
      <c r="H1695" s="50"/>
      <c r="I1695" s="50"/>
    </row>
    <row r="1696" spans="5:9" s="2" customFormat="1" ht="12">
      <c r="E1696" s="50"/>
      <c r="F1696" s="50"/>
      <c r="G1696" s="50"/>
      <c r="H1696" s="50"/>
      <c r="I1696" s="50"/>
    </row>
    <row r="1697" spans="5:9" s="2" customFormat="1" ht="12">
      <c r="E1697" s="50"/>
      <c r="F1697" s="50"/>
      <c r="G1697" s="50"/>
      <c r="H1697" s="50"/>
      <c r="I1697" s="50"/>
    </row>
    <row r="1698" spans="5:9" s="2" customFormat="1" ht="12">
      <c r="E1698" s="50"/>
      <c r="F1698" s="50"/>
      <c r="G1698" s="50"/>
      <c r="H1698" s="50"/>
      <c r="I1698" s="50"/>
    </row>
    <row r="1699" spans="5:9" s="2" customFormat="1" ht="12">
      <c r="E1699" s="50"/>
      <c r="F1699" s="50"/>
      <c r="G1699" s="50"/>
      <c r="H1699" s="50"/>
      <c r="I1699" s="50"/>
    </row>
    <row r="1700" spans="5:9" s="2" customFormat="1" ht="12">
      <c r="E1700" s="50"/>
      <c r="F1700" s="50"/>
      <c r="G1700" s="50"/>
      <c r="H1700" s="50"/>
      <c r="I1700" s="50"/>
    </row>
    <row r="1701" spans="5:9" s="2" customFormat="1" ht="12">
      <c r="E1701" s="50"/>
      <c r="F1701" s="50"/>
      <c r="G1701" s="50"/>
      <c r="H1701" s="50"/>
      <c r="I1701" s="50"/>
    </row>
    <row r="1702" spans="5:9" s="2" customFormat="1" ht="12">
      <c r="E1702" s="50"/>
      <c r="F1702" s="50"/>
      <c r="G1702" s="50"/>
      <c r="H1702" s="50"/>
      <c r="I1702" s="50"/>
    </row>
    <row r="1703" spans="5:9" s="2" customFormat="1" ht="12">
      <c r="E1703" s="50"/>
      <c r="F1703" s="50"/>
      <c r="G1703" s="50"/>
      <c r="H1703" s="50"/>
      <c r="I1703" s="50"/>
    </row>
    <row r="1704" spans="5:9" s="2" customFormat="1" ht="12">
      <c r="E1704" s="50"/>
      <c r="F1704" s="50"/>
      <c r="G1704" s="50"/>
      <c r="H1704" s="50"/>
      <c r="I1704" s="50"/>
    </row>
    <row r="1705" spans="5:9" s="2" customFormat="1" ht="12">
      <c r="E1705" s="50"/>
      <c r="F1705" s="50"/>
      <c r="G1705" s="50"/>
      <c r="H1705" s="50"/>
      <c r="I1705" s="50"/>
    </row>
    <row r="1706" spans="5:9" s="2" customFormat="1" ht="12">
      <c r="E1706" s="50"/>
      <c r="F1706" s="50"/>
      <c r="G1706" s="50"/>
      <c r="H1706" s="50"/>
      <c r="I1706" s="50"/>
    </row>
    <row r="1707" spans="5:9" s="2" customFormat="1" ht="12">
      <c r="E1707" s="50"/>
      <c r="F1707" s="50"/>
      <c r="G1707" s="50"/>
      <c r="H1707" s="50"/>
      <c r="I1707" s="50"/>
    </row>
    <row r="1708" spans="5:9" s="2" customFormat="1" ht="12">
      <c r="E1708" s="50"/>
      <c r="F1708" s="50"/>
      <c r="G1708" s="50"/>
      <c r="H1708" s="50"/>
      <c r="I1708" s="50"/>
    </row>
    <row r="1709" spans="5:9" s="2" customFormat="1" ht="12">
      <c r="E1709" s="50"/>
      <c r="F1709" s="50"/>
      <c r="G1709" s="50"/>
      <c r="H1709" s="50"/>
      <c r="I1709" s="50"/>
    </row>
    <row r="1710" spans="5:9" s="2" customFormat="1" ht="12">
      <c r="E1710" s="50"/>
      <c r="F1710" s="50"/>
      <c r="G1710" s="50"/>
      <c r="H1710" s="50"/>
      <c r="I1710" s="50"/>
    </row>
    <row r="1711" spans="5:9" s="2" customFormat="1" ht="12">
      <c r="E1711" s="50"/>
      <c r="F1711" s="50"/>
      <c r="G1711" s="50"/>
      <c r="H1711" s="50"/>
      <c r="I1711" s="50"/>
    </row>
    <row r="1712" spans="5:9" s="2" customFormat="1" ht="12">
      <c r="E1712" s="50"/>
      <c r="F1712" s="50"/>
      <c r="G1712" s="50"/>
      <c r="H1712" s="50"/>
      <c r="I1712" s="50"/>
    </row>
    <row r="1713" spans="5:9" s="2" customFormat="1" ht="12">
      <c r="E1713" s="50"/>
      <c r="F1713" s="50"/>
      <c r="G1713" s="50"/>
      <c r="H1713" s="50"/>
      <c r="I1713" s="50"/>
    </row>
    <row r="1714" spans="5:9" s="2" customFormat="1" ht="12">
      <c r="E1714" s="50"/>
      <c r="F1714" s="50"/>
      <c r="G1714" s="50"/>
      <c r="H1714" s="50"/>
      <c r="I1714" s="50"/>
    </row>
    <row r="1715" spans="5:9" s="2" customFormat="1" ht="12">
      <c r="E1715" s="50"/>
      <c r="F1715" s="50"/>
      <c r="G1715" s="50"/>
      <c r="H1715" s="50"/>
      <c r="I1715" s="50"/>
    </row>
    <row r="1716" spans="5:9" s="2" customFormat="1" ht="12">
      <c r="E1716" s="50"/>
      <c r="F1716" s="50"/>
      <c r="G1716" s="50"/>
      <c r="H1716" s="50"/>
      <c r="I1716" s="50"/>
    </row>
    <row r="1717" spans="5:9" s="2" customFormat="1" ht="12">
      <c r="E1717" s="50"/>
      <c r="F1717" s="50"/>
      <c r="G1717" s="50"/>
      <c r="H1717" s="50"/>
      <c r="I1717" s="50"/>
    </row>
    <row r="1718" spans="5:9" s="2" customFormat="1" ht="12">
      <c r="E1718" s="50"/>
      <c r="F1718" s="50"/>
      <c r="G1718" s="50"/>
      <c r="H1718" s="50"/>
      <c r="I1718" s="50"/>
    </row>
    <row r="1719" spans="5:9" s="2" customFormat="1" ht="12">
      <c r="E1719" s="50"/>
      <c r="F1719" s="50"/>
      <c r="G1719" s="50"/>
      <c r="H1719" s="50"/>
      <c r="I1719" s="50"/>
    </row>
    <row r="1720" spans="5:9" s="2" customFormat="1" ht="12">
      <c r="E1720" s="50"/>
      <c r="F1720" s="50"/>
      <c r="G1720" s="50"/>
      <c r="H1720" s="50"/>
      <c r="I1720" s="50"/>
    </row>
    <row r="1721" spans="5:9" s="2" customFormat="1" ht="12">
      <c r="E1721" s="50"/>
      <c r="F1721" s="50"/>
      <c r="G1721" s="50"/>
      <c r="H1721" s="50"/>
      <c r="I1721" s="50"/>
    </row>
    <row r="1722" spans="5:9" s="2" customFormat="1" ht="12">
      <c r="E1722" s="50"/>
      <c r="F1722" s="50"/>
      <c r="G1722" s="50"/>
      <c r="H1722" s="50"/>
      <c r="I1722" s="50"/>
    </row>
    <row r="1723" spans="5:9" s="2" customFormat="1" ht="12">
      <c r="E1723" s="50"/>
      <c r="F1723" s="50"/>
      <c r="G1723" s="50"/>
      <c r="H1723" s="50"/>
      <c r="I1723" s="50"/>
    </row>
    <row r="1724" spans="5:9" s="2" customFormat="1" ht="12">
      <c r="E1724" s="50"/>
      <c r="F1724" s="50"/>
      <c r="G1724" s="50"/>
      <c r="H1724" s="50"/>
      <c r="I1724" s="50"/>
    </row>
    <row r="1725" spans="5:9" s="2" customFormat="1" ht="12">
      <c r="E1725" s="50"/>
      <c r="F1725" s="50"/>
      <c r="G1725" s="50"/>
      <c r="H1725" s="50"/>
      <c r="I1725" s="50"/>
    </row>
    <row r="1726" spans="5:9" s="2" customFormat="1" ht="12">
      <c r="E1726" s="50"/>
      <c r="F1726" s="50"/>
      <c r="G1726" s="50"/>
      <c r="H1726" s="50"/>
      <c r="I1726" s="50"/>
    </row>
    <row r="1727" spans="5:9" s="2" customFormat="1" ht="12">
      <c r="E1727" s="50"/>
      <c r="F1727" s="50"/>
      <c r="G1727" s="50"/>
      <c r="H1727" s="50"/>
      <c r="I1727" s="50"/>
    </row>
    <row r="1728" spans="5:9" s="2" customFormat="1" ht="12">
      <c r="E1728" s="50"/>
      <c r="F1728" s="50"/>
      <c r="G1728" s="50"/>
      <c r="H1728" s="50"/>
      <c r="I1728" s="50"/>
    </row>
    <row r="1729" spans="5:9" s="2" customFormat="1" ht="12">
      <c r="E1729" s="50"/>
      <c r="F1729" s="50"/>
      <c r="G1729" s="50"/>
      <c r="H1729" s="50"/>
      <c r="I1729" s="50"/>
    </row>
    <row r="1730" spans="5:9" s="2" customFormat="1" ht="12">
      <c r="E1730" s="50"/>
      <c r="F1730" s="50"/>
      <c r="G1730" s="50"/>
      <c r="H1730" s="50"/>
      <c r="I1730" s="50"/>
    </row>
    <row r="1731" spans="5:9" s="2" customFormat="1" ht="12">
      <c r="E1731" s="50"/>
      <c r="F1731" s="50"/>
      <c r="G1731" s="50"/>
      <c r="H1731" s="50"/>
      <c r="I1731" s="50"/>
    </row>
    <row r="1732" spans="5:9" s="2" customFormat="1" ht="12">
      <c r="E1732" s="50"/>
      <c r="F1732" s="50"/>
      <c r="G1732" s="50"/>
      <c r="H1732" s="50"/>
      <c r="I1732" s="50"/>
    </row>
    <row r="1733" spans="5:9" s="2" customFormat="1" ht="12">
      <c r="E1733" s="50"/>
      <c r="F1733" s="50"/>
      <c r="G1733" s="50"/>
      <c r="H1733" s="50"/>
      <c r="I1733" s="50"/>
    </row>
    <row r="1734" spans="5:9" s="2" customFormat="1" ht="12">
      <c r="E1734" s="50"/>
      <c r="F1734" s="50"/>
      <c r="G1734" s="50"/>
      <c r="H1734" s="50"/>
      <c r="I1734" s="50"/>
    </row>
    <row r="1735" spans="5:9" s="2" customFormat="1" ht="12">
      <c r="E1735" s="50"/>
      <c r="F1735" s="50"/>
      <c r="G1735" s="50"/>
      <c r="H1735" s="50"/>
      <c r="I1735" s="50"/>
    </row>
    <row r="1736" spans="5:9" s="2" customFormat="1" ht="12">
      <c r="E1736" s="50"/>
      <c r="F1736" s="50"/>
      <c r="G1736" s="50"/>
      <c r="H1736" s="50"/>
      <c r="I1736" s="50"/>
    </row>
    <row r="1737" spans="5:9" s="2" customFormat="1" ht="12">
      <c r="E1737" s="50"/>
      <c r="F1737" s="50"/>
      <c r="G1737" s="50"/>
      <c r="H1737" s="50"/>
      <c r="I1737" s="50"/>
    </row>
    <row r="1738" spans="5:9" s="2" customFormat="1" ht="12">
      <c r="E1738" s="50"/>
      <c r="F1738" s="50"/>
      <c r="G1738" s="50"/>
      <c r="H1738" s="50"/>
      <c r="I1738" s="50"/>
    </row>
    <row r="1739" spans="5:9" s="2" customFormat="1" ht="12">
      <c r="E1739" s="50"/>
      <c r="F1739" s="50"/>
      <c r="G1739" s="50"/>
      <c r="H1739" s="50"/>
      <c r="I1739" s="50"/>
    </row>
    <row r="1740" spans="5:9" s="2" customFormat="1" ht="12">
      <c r="E1740" s="50"/>
      <c r="F1740" s="50"/>
      <c r="G1740" s="50"/>
      <c r="H1740" s="50"/>
      <c r="I1740" s="50"/>
    </row>
    <row r="1741" spans="5:9" s="2" customFormat="1" ht="12">
      <c r="E1741" s="50"/>
      <c r="F1741" s="50"/>
      <c r="G1741" s="50"/>
      <c r="H1741" s="50"/>
      <c r="I1741" s="50"/>
    </row>
    <row r="1742" spans="5:9" s="2" customFormat="1" ht="12">
      <c r="E1742" s="50"/>
      <c r="F1742" s="50"/>
      <c r="G1742" s="50"/>
      <c r="H1742" s="50"/>
      <c r="I1742" s="50"/>
    </row>
    <row r="1743" spans="5:9" s="2" customFormat="1" ht="12">
      <c r="E1743" s="50"/>
      <c r="F1743" s="50"/>
      <c r="G1743" s="50"/>
      <c r="H1743" s="50"/>
      <c r="I1743" s="50"/>
    </row>
    <row r="1744" spans="5:9" s="2" customFormat="1" ht="12">
      <c r="E1744" s="50"/>
      <c r="F1744" s="50"/>
      <c r="G1744" s="50"/>
      <c r="H1744" s="50"/>
      <c r="I1744" s="50"/>
    </row>
    <row r="1745" spans="5:9" s="2" customFormat="1" ht="12">
      <c r="E1745" s="50"/>
      <c r="F1745" s="50"/>
      <c r="G1745" s="50"/>
      <c r="H1745" s="50"/>
      <c r="I1745" s="50"/>
    </row>
    <row r="1746" spans="5:9" s="2" customFormat="1" ht="12">
      <c r="E1746" s="50"/>
      <c r="F1746" s="50"/>
      <c r="G1746" s="50"/>
      <c r="H1746" s="50"/>
      <c r="I1746" s="50"/>
    </row>
    <row r="1747" spans="5:9" s="2" customFormat="1" ht="12">
      <c r="E1747" s="50"/>
      <c r="F1747" s="50"/>
      <c r="G1747" s="50"/>
      <c r="H1747" s="50"/>
      <c r="I1747" s="50"/>
    </row>
    <row r="1748" spans="5:9" s="2" customFormat="1" ht="12">
      <c r="E1748" s="50"/>
      <c r="F1748" s="50"/>
      <c r="G1748" s="50"/>
      <c r="H1748" s="50"/>
      <c r="I1748" s="50"/>
    </row>
    <row r="1749" spans="5:9" s="2" customFormat="1" ht="12">
      <c r="E1749" s="50"/>
      <c r="F1749" s="50"/>
      <c r="G1749" s="50"/>
      <c r="H1749" s="50"/>
      <c r="I1749" s="50"/>
    </row>
    <row r="1750" spans="5:9" s="2" customFormat="1" ht="12">
      <c r="E1750" s="50"/>
      <c r="F1750" s="50"/>
      <c r="G1750" s="50"/>
      <c r="H1750" s="50"/>
      <c r="I1750" s="50"/>
    </row>
    <row r="1751" spans="5:9" s="2" customFormat="1" ht="12">
      <c r="E1751" s="50"/>
      <c r="F1751" s="50"/>
      <c r="G1751" s="50"/>
      <c r="H1751" s="50"/>
      <c r="I1751" s="50"/>
    </row>
    <row r="1752" spans="5:9" s="2" customFormat="1" ht="12">
      <c r="E1752" s="50"/>
      <c r="F1752" s="50"/>
      <c r="G1752" s="50"/>
      <c r="H1752" s="50"/>
      <c r="I1752" s="50"/>
    </row>
    <row r="1753" spans="5:9" s="2" customFormat="1" ht="12">
      <c r="E1753" s="50"/>
      <c r="F1753" s="50"/>
      <c r="G1753" s="50"/>
      <c r="H1753" s="50"/>
      <c r="I1753" s="50"/>
    </row>
    <row r="1754" spans="5:9" s="2" customFormat="1" ht="12">
      <c r="E1754" s="50"/>
      <c r="F1754" s="50"/>
      <c r="G1754" s="50"/>
      <c r="H1754" s="50"/>
      <c r="I1754" s="50"/>
    </row>
    <row r="1755" spans="5:9" s="2" customFormat="1" ht="12">
      <c r="E1755" s="50"/>
      <c r="F1755" s="50"/>
      <c r="G1755" s="50"/>
      <c r="H1755" s="50"/>
      <c r="I1755" s="50"/>
    </row>
    <row r="1756" spans="5:9" s="2" customFormat="1" ht="12">
      <c r="E1756" s="50"/>
      <c r="F1756" s="50"/>
      <c r="G1756" s="50"/>
      <c r="H1756" s="50"/>
      <c r="I1756" s="50"/>
    </row>
    <row r="1757" spans="5:9" s="2" customFormat="1" ht="12">
      <c r="E1757" s="50"/>
      <c r="F1757" s="50"/>
      <c r="G1757" s="50"/>
      <c r="H1757" s="50"/>
      <c r="I1757" s="50"/>
    </row>
    <row r="1758" spans="5:9" s="2" customFormat="1" ht="12">
      <c r="E1758" s="50"/>
      <c r="F1758" s="50"/>
      <c r="G1758" s="50"/>
      <c r="H1758" s="50"/>
      <c r="I1758" s="50"/>
    </row>
    <row r="1759" spans="5:9" s="2" customFormat="1" ht="12">
      <c r="E1759" s="50"/>
      <c r="F1759" s="50"/>
      <c r="G1759" s="50"/>
      <c r="H1759" s="50"/>
      <c r="I1759" s="50"/>
    </row>
    <row r="1760" spans="5:9" s="2" customFormat="1" ht="12">
      <c r="E1760" s="50"/>
      <c r="F1760" s="50"/>
      <c r="G1760" s="50"/>
      <c r="H1760" s="50"/>
      <c r="I1760" s="50"/>
    </row>
    <row r="1761" spans="5:9" s="2" customFormat="1" ht="12">
      <c r="E1761" s="50"/>
      <c r="F1761" s="50"/>
      <c r="G1761" s="50"/>
      <c r="H1761" s="50"/>
      <c r="I1761" s="50"/>
    </row>
    <row r="1762" spans="5:9" s="2" customFormat="1" ht="12">
      <c r="E1762" s="50"/>
      <c r="F1762" s="50"/>
      <c r="G1762" s="50"/>
      <c r="H1762" s="50"/>
      <c r="I1762" s="50"/>
    </row>
    <row r="1763" spans="5:9" s="2" customFormat="1" ht="12">
      <c r="E1763" s="50"/>
      <c r="F1763" s="50"/>
      <c r="G1763" s="50"/>
      <c r="H1763" s="50"/>
      <c r="I1763" s="50"/>
    </row>
    <row r="1764" spans="5:9" s="2" customFormat="1" ht="12">
      <c r="E1764" s="50"/>
      <c r="F1764" s="50"/>
      <c r="G1764" s="50"/>
      <c r="H1764" s="50"/>
      <c r="I1764" s="50"/>
    </row>
    <row r="1765" spans="5:9" s="2" customFormat="1" ht="12">
      <c r="E1765" s="50"/>
      <c r="F1765" s="50"/>
      <c r="G1765" s="50"/>
      <c r="H1765" s="50"/>
      <c r="I1765" s="50"/>
    </row>
    <row r="1766" spans="5:9" s="2" customFormat="1" ht="12">
      <c r="E1766" s="50"/>
      <c r="F1766" s="50"/>
      <c r="G1766" s="50"/>
      <c r="H1766" s="50"/>
      <c r="I1766" s="50"/>
    </row>
    <row r="1767" spans="5:9" s="2" customFormat="1" ht="12">
      <c r="E1767" s="50"/>
      <c r="F1767" s="50"/>
      <c r="G1767" s="50"/>
      <c r="H1767" s="50"/>
      <c r="I1767" s="50"/>
    </row>
    <row r="1768" spans="5:9" s="2" customFormat="1" ht="12">
      <c r="E1768" s="50"/>
      <c r="F1768" s="50"/>
      <c r="G1768" s="50"/>
      <c r="H1768" s="50"/>
      <c r="I1768" s="50"/>
    </row>
    <row r="1769" spans="5:9" s="2" customFormat="1" ht="12">
      <c r="E1769" s="50"/>
      <c r="F1769" s="50"/>
      <c r="G1769" s="50"/>
      <c r="H1769" s="50"/>
      <c r="I1769" s="50"/>
    </row>
    <row r="1770" spans="5:9" s="2" customFormat="1" ht="12">
      <c r="E1770" s="50"/>
      <c r="F1770" s="50"/>
      <c r="G1770" s="50"/>
      <c r="H1770" s="50"/>
      <c r="I1770" s="50"/>
    </row>
    <row r="1771" spans="5:9" s="2" customFormat="1" ht="12">
      <c r="E1771" s="50"/>
      <c r="F1771" s="50"/>
      <c r="G1771" s="50"/>
      <c r="H1771" s="50"/>
      <c r="I1771" s="50"/>
    </row>
    <row r="1772" spans="5:9" s="2" customFormat="1" ht="12">
      <c r="E1772" s="50"/>
      <c r="F1772" s="50"/>
      <c r="G1772" s="50"/>
      <c r="H1772" s="50"/>
      <c r="I1772" s="50"/>
    </row>
    <row r="1773" spans="5:9" s="2" customFormat="1" ht="12">
      <c r="E1773" s="50"/>
      <c r="F1773" s="50"/>
      <c r="G1773" s="50"/>
      <c r="H1773" s="50"/>
      <c r="I1773" s="50"/>
    </row>
    <row r="1774" spans="5:9" s="2" customFormat="1" ht="12">
      <c r="E1774" s="50"/>
      <c r="F1774" s="50"/>
      <c r="G1774" s="50"/>
      <c r="H1774" s="50"/>
      <c r="I1774" s="50"/>
    </row>
    <row r="1775" spans="5:9" s="2" customFormat="1" ht="12">
      <c r="E1775" s="50"/>
      <c r="F1775" s="50"/>
      <c r="G1775" s="50"/>
      <c r="H1775" s="50"/>
      <c r="I1775" s="50"/>
    </row>
    <row r="1776" spans="5:9" s="2" customFormat="1" ht="12">
      <c r="E1776" s="50"/>
      <c r="F1776" s="50"/>
      <c r="G1776" s="50"/>
      <c r="H1776" s="50"/>
      <c r="I1776" s="50"/>
    </row>
    <row r="1777" spans="5:9" s="2" customFormat="1" ht="12">
      <c r="E1777" s="50"/>
      <c r="F1777" s="50"/>
      <c r="G1777" s="50"/>
      <c r="H1777" s="50"/>
      <c r="I1777" s="50"/>
    </row>
    <row r="1778" spans="5:9" s="2" customFormat="1" ht="12">
      <c r="E1778" s="50"/>
      <c r="F1778" s="50"/>
      <c r="G1778" s="50"/>
      <c r="H1778" s="50"/>
      <c r="I1778" s="50"/>
    </row>
    <row r="1779" spans="5:9" s="2" customFormat="1" ht="12">
      <c r="E1779" s="50"/>
      <c r="F1779" s="50"/>
      <c r="G1779" s="50"/>
      <c r="H1779" s="50"/>
      <c r="I1779" s="50"/>
    </row>
    <row r="1780" spans="5:9" s="2" customFormat="1" ht="12">
      <c r="E1780" s="50"/>
      <c r="F1780" s="50"/>
      <c r="G1780" s="50"/>
      <c r="H1780" s="50"/>
      <c r="I1780" s="50"/>
    </row>
    <row r="1781" spans="5:9" s="2" customFormat="1" ht="12">
      <c r="E1781" s="50"/>
      <c r="F1781" s="50"/>
      <c r="G1781" s="50"/>
      <c r="H1781" s="50"/>
      <c r="I1781" s="50"/>
    </row>
    <row r="1782" spans="5:9" s="2" customFormat="1" ht="12">
      <c r="E1782" s="50"/>
      <c r="F1782" s="50"/>
      <c r="G1782" s="50"/>
      <c r="H1782" s="50"/>
      <c r="I1782" s="50"/>
    </row>
    <row r="1783" spans="5:9" s="2" customFormat="1" ht="12">
      <c r="E1783" s="50"/>
      <c r="F1783" s="50"/>
      <c r="G1783" s="50"/>
      <c r="H1783" s="50"/>
      <c r="I1783" s="50"/>
    </row>
    <row r="1784" spans="5:9" s="2" customFormat="1" ht="12">
      <c r="E1784" s="50"/>
      <c r="F1784" s="50"/>
      <c r="G1784" s="50"/>
      <c r="H1784" s="50"/>
      <c r="I1784" s="50"/>
    </row>
    <row r="1785" spans="5:9" s="2" customFormat="1" ht="12">
      <c r="E1785" s="50"/>
      <c r="F1785" s="50"/>
      <c r="G1785" s="50"/>
      <c r="H1785" s="50"/>
      <c r="I1785" s="50"/>
    </row>
    <row r="1786" spans="5:9" s="2" customFormat="1" ht="12">
      <c r="E1786" s="50"/>
      <c r="F1786" s="50"/>
      <c r="G1786" s="50"/>
      <c r="H1786" s="50"/>
      <c r="I1786" s="50"/>
    </row>
    <row r="1787" spans="5:9" s="2" customFormat="1" ht="12">
      <c r="E1787" s="50"/>
      <c r="F1787" s="50"/>
      <c r="G1787" s="50"/>
      <c r="H1787" s="50"/>
      <c r="I1787" s="50"/>
    </row>
    <row r="1788" spans="5:9" s="2" customFormat="1" ht="12">
      <c r="E1788" s="50"/>
      <c r="F1788" s="50"/>
      <c r="G1788" s="50"/>
      <c r="H1788" s="50"/>
      <c r="I1788" s="50"/>
    </row>
    <row r="1789" spans="5:9" s="2" customFormat="1" ht="12">
      <c r="E1789" s="50"/>
      <c r="F1789" s="50"/>
      <c r="G1789" s="50"/>
      <c r="H1789" s="50"/>
      <c r="I1789" s="50"/>
    </row>
    <row r="1790" spans="5:9" s="2" customFormat="1" ht="12">
      <c r="E1790" s="50"/>
      <c r="F1790" s="50"/>
      <c r="G1790" s="50"/>
      <c r="H1790" s="50"/>
      <c r="I1790" s="50"/>
    </row>
    <row r="1791" spans="5:9" s="2" customFormat="1" ht="12">
      <c r="E1791" s="50"/>
      <c r="F1791" s="50"/>
      <c r="G1791" s="50"/>
      <c r="H1791" s="50"/>
      <c r="I1791" s="50"/>
    </row>
    <row r="1792" spans="5:9" s="2" customFormat="1" ht="12">
      <c r="E1792" s="50"/>
      <c r="F1792" s="50"/>
      <c r="G1792" s="50"/>
      <c r="H1792" s="50"/>
      <c r="I1792" s="50"/>
    </row>
    <row r="1793" spans="5:9" s="2" customFormat="1" ht="12">
      <c r="E1793" s="50"/>
      <c r="F1793" s="50"/>
      <c r="G1793" s="50"/>
      <c r="H1793" s="50"/>
      <c r="I1793" s="50"/>
    </row>
    <row r="1794" spans="5:9" s="2" customFormat="1" ht="12">
      <c r="E1794" s="50"/>
      <c r="F1794" s="50"/>
      <c r="G1794" s="50"/>
      <c r="H1794" s="50"/>
      <c r="I1794" s="50"/>
    </row>
    <row r="1795" spans="5:9" s="2" customFormat="1" ht="12">
      <c r="E1795" s="50"/>
      <c r="F1795" s="50"/>
      <c r="G1795" s="50"/>
      <c r="H1795" s="50"/>
      <c r="I1795" s="50"/>
    </row>
    <row r="1796" spans="5:9" s="2" customFormat="1" ht="12">
      <c r="E1796" s="50"/>
      <c r="F1796" s="50"/>
      <c r="G1796" s="50"/>
      <c r="H1796" s="50"/>
      <c r="I1796" s="50"/>
    </row>
    <row r="1797" spans="5:9" s="2" customFormat="1" ht="12">
      <c r="E1797" s="50"/>
      <c r="F1797" s="50"/>
      <c r="G1797" s="50"/>
      <c r="H1797" s="50"/>
      <c r="I1797" s="50"/>
    </row>
    <row r="1798" spans="5:9" s="2" customFormat="1" ht="12">
      <c r="E1798" s="50"/>
      <c r="F1798" s="50"/>
      <c r="G1798" s="50"/>
      <c r="H1798" s="50"/>
      <c r="I1798" s="50"/>
    </row>
    <row r="1799" spans="5:9" s="2" customFormat="1" ht="12">
      <c r="E1799" s="50"/>
      <c r="F1799" s="50"/>
      <c r="G1799" s="50"/>
      <c r="H1799" s="50"/>
      <c r="I1799" s="50"/>
    </row>
    <row r="1800" spans="5:9" s="2" customFormat="1" ht="12">
      <c r="E1800" s="50"/>
      <c r="F1800" s="50"/>
      <c r="G1800" s="50"/>
      <c r="H1800" s="50"/>
      <c r="I1800" s="50"/>
    </row>
    <row r="1801" spans="5:9" s="2" customFormat="1" ht="12">
      <c r="E1801" s="50"/>
      <c r="F1801" s="50"/>
      <c r="G1801" s="50"/>
      <c r="H1801" s="50"/>
      <c r="I1801" s="50"/>
    </row>
    <row r="1802" spans="5:9" s="2" customFormat="1" ht="12">
      <c r="E1802" s="50"/>
      <c r="F1802" s="50"/>
      <c r="G1802" s="50"/>
      <c r="H1802" s="50"/>
      <c r="I1802" s="50"/>
    </row>
    <row r="1803" spans="5:9" s="2" customFormat="1" ht="12">
      <c r="E1803" s="50"/>
      <c r="F1803" s="50"/>
      <c r="G1803" s="50"/>
      <c r="H1803" s="50"/>
      <c r="I1803" s="50"/>
    </row>
    <row r="1804" spans="5:9" s="2" customFormat="1" ht="12">
      <c r="E1804" s="50"/>
      <c r="F1804" s="50"/>
      <c r="G1804" s="50"/>
      <c r="H1804" s="50"/>
      <c r="I1804" s="50"/>
    </row>
    <row r="1805" spans="5:9" s="2" customFormat="1" ht="12">
      <c r="E1805" s="50"/>
      <c r="F1805" s="50"/>
      <c r="G1805" s="50"/>
      <c r="H1805" s="50"/>
      <c r="I1805" s="50"/>
    </row>
    <row r="1806" spans="5:9" s="2" customFormat="1" ht="12">
      <c r="E1806" s="50"/>
      <c r="F1806" s="50"/>
      <c r="G1806" s="50"/>
      <c r="H1806" s="50"/>
      <c r="I1806" s="50"/>
    </row>
    <row r="1807" spans="5:9" s="2" customFormat="1" ht="12">
      <c r="E1807" s="50"/>
      <c r="F1807" s="50"/>
      <c r="G1807" s="50"/>
      <c r="H1807" s="50"/>
      <c r="I1807" s="50"/>
    </row>
    <row r="1808" spans="5:9" s="2" customFormat="1" ht="12">
      <c r="E1808" s="50"/>
      <c r="F1808" s="50"/>
      <c r="G1808" s="50"/>
      <c r="H1808" s="50"/>
      <c r="I1808" s="50"/>
    </row>
    <row r="1809" spans="5:9" s="2" customFormat="1" ht="12">
      <c r="E1809" s="50"/>
      <c r="F1809" s="50"/>
      <c r="G1809" s="50"/>
      <c r="H1809" s="50"/>
      <c r="I1809" s="50"/>
    </row>
    <row r="1810" spans="5:9" s="2" customFormat="1" ht="12">
      <c r="E1810" s="50"/>
      <c r="F1810" s="50"/>
      <c r="G1810" s="50"/>
      <c r="H1810" s="50"/>
      <c r="I1810" s="50"/>
    </row>
    <row r="1811" spans="5:9" s="2" customFormat="1" ht="12">
      <c r="E1811" s="50"/>
      <c r="F1811" s="50"/>
      <c r="G1811" s="50"/>
      <c r="H1811" s="50"/>
      <c r="I1811" s="50"/>
    </row>
    <row r="1812" spans="5:9" s="2" customFormat="1" ht="12">
      <c r="E1812" s="50"/>
      <c r="F1812" s="50"/>
      <c r="G1812" s="50"/>
      <c r="H1812" s="50"/>
      <c r="I1812" s="50"/>
    </row>
    <row r="1813" spans="5:9" s="2" customFormat="1" ht="12">
      <c r="E1813" s="50"/>
      <c r="F1813" s="50"/>
      <c r="G1813" s="50"/>
      <c r="H1813" s="50"/>
      <c r="I1813" s="50"/>
    </row>
    <row r="1814" spans="5:9" s="2" customFormat="1" ht="12">
      <c r="E1814" s="50"/>
      <c r="F1814" s="50"/>
      <c r="G1814" s="50"/>
      <c r="H1814" s="50"/>
      <c r="I1814" s="50"/>
    </row>
    <row r="1815" spans="5:9" s="2" customFormat="1" ht="12">
      <c r="E1815" s="50"/>
      <c r="F1815" s="50"/>
      <c r="G1815" s="50"/>
      <c r="H1815" s="50"/>
      <c r="I1815" s="50"/>
    </row>
    <row r="1816" spans="5:9" s="2" customFormat="1" ht="12">
      <c r="E1816" s="50"/>
      <c r="F1816" s="50"/>
      <c r="G1816" s="50"/>
      <c r="H1816" s="50"/>
      <c r="I1816" s="50"/>
    </row>
    <row r="1817" spans="5:9" s="2" customFormat="1" ht="12">
      <c r="E1817" s="50"/>
      <c r="F1817" s="50"/>
      <c r="G1817" s="50"/>
      <c r="H1817" s="50"/>
      <c r="I1817" s="50"/>
    </row>
    <row r="1818" spans="5:9" s="2" customFormat="1" ht="12">
      <c r="E1818" s="50"/>
      <c r="F1818" s="50"/>
      <c r="G1818" s="50"/>
      <c r="H1818" s="50"/>
      <c r="I1818" s="50"/>
    </row>
    <row r="1819" spans="5:9" s="2" customFormat="1" ht="12">
      <c r="E1819" s="50"/>
      <c r="F1819" s="50"/>
      <c r="G1819" s="50"/>
      <c r="H1819" s="50"/>
      <c r="I1819" s="50"/>
    </row>
    <row r="1820" spans="5:9" s="2" customFormat="1" ht="12">
      <c r="E1820" s="50"/>
      <c r="F1820" s="50"/>
      <c r="G1820" s="50"/>
      <c r="H1820" s="50"/>
      <c r="I1820" s="50"/>
    </row>
    <row r="1821" spans="5:9" s="2" customFormat="1" ht="12">
      <c r="E1821" s="50"/>
      <c r="F1821" s="50"/>
      <c r="G1821" s="50"/>
      <c r="H1821" s="50"/>
      <c r="I1821" s="50"/>
    </row>
    <row r="1822" spans="5:9" s="2" customFormat="1" ht="12">
      <c r="E1822" s="50"/>
      <c r="F1822" s="50"/>
      <c r="G1822" s="50"/>
      <c r="H1822" s="50"/>
      <c r="I1822" s="50"/>
    </row>
    <row r="1823" spans="5:9" s="2" customFormat="1" ht="12">
      <c r="E1823" s="50"/>
      <c r="F1823" s="50"/>
      <c r="G1823" s="50"/>
      <c r="H1823" s="50"/>
      <c r="I1823" s="50"/>
    </row>
    <row r="1824" spans="5:9" s="2" customFormat="1" ht="12">
      <c r="E1824" s="50"/>
      <c r="F1824" s="50"/>
      <c r="G1824" s="50"/>
      <c r="H1824" s="50"/>
      <c r="I1824" s="50"/>
    </row>
    <row r="1825" spans="5:9" s="2" customFormat="1" ht="12">
      <c r="E1825" s="50"/>
      <c r="F1825" s="50"/>
      <c r="G1825" s="50"/>
      <c r="H1825" s="50"/>
      <c r="I1825" s="50"/>
    </row>
    <row r="1826" spans="5:9" s="2" customFormat="1" ht="12">
      <c r="E1826" s="50"/>
      <c r="F1826" s="50"/>
      <c r="G1826" s="50"/>
      <c r="H1826" s="50"/>
      <c r="I1826" s="50"/>
    </row>
    <row r="1827" spans="5:9" s="2" customFormat="1" ht="12">
      <c r="E1827" s="50"/>
      <c r="F1827" s="50"/>
      <c r="G1827" s="50"/>
      <c r="H1827" s="50"/>
      <c r="I1827" s="50"/>
    </row>
    <row r="1828" spans="5:9" s="2" customFormat="1" ht="12">
      <c r="E1828" s="50"/>
      <c r="F1828" s="50"/>
      <c r="G1828" s="50"/>
      <c r="H1828" s="50"/>
      <c r="I1828" s="50"/>
    </row>
    <row r="1829" spans="5:9" s="2" customFormat="1" ht="12">
      <c r="E1829" s="50"/>
      <c r="F1829" s="50"/>
      <c r="G1829" s="50"/>
      <c r="H1829" s="50"/>
      <c r="I1829" s="50"/>
    </row>
    <row r="1830" spans="5:9" s="2" customFormat="1" ht="12">
      <c r="E1830" s="50"/>
      <c r="F1830" s="50"/>
      <c r="G1830" s="50"/>
      <c r="H1830" s="50"/>
      <c r="I1830" s="50"/>
    </row>
    <row r="1831" spans="5:9" s="2" customFormat="1" ht="12">
      <c r="E1831" s="50"/>
      <c r="F1831" s="50"/>
      <c r="G1831" s="50"/>
      <c r="H1831" s="50"/>
      <c r="I1831" s="50"/>
    </row>
    <row r="1832" spans="5:9" s="2" customFormat="1" ht="12">
      <c r="E1832" s="50"/>
      <c r="F1832" s="50"/>
      <c r="G1832" s="50"/>
      <c r="H1832" s="50"/>
      <c r="I1832" s="50"/>
    </row>
    <row r="1833" spans="5:9" s="2" customFormat="1" ht="12">
      <c r="E1833" s="50"/>
      <c r="F1833" s="50"/>
      <c r="G1833" s="50"/>
      <c r="H1833" s="50"/>
      <c r="I1833" s="50"/>
    </row>
    <row r="1834" spans="5:9" s="2" customFormat="1" ht="12">
      <c r="E1834" s="50"/>
      <c r="F1834" s="50"/>
      <c r="G1834" s="50"/>
      <c r="H1834" s="50"/>
      <c r="I1834" s="50"/>
    </row>
    <row r="1835" spans="5:9" s="2" customFormat="1" ht="12">
      <c r="E1835" s="50"/>
      <c r="F1835" s="50"/>
      <c r="G1835" s="50"/>
      <c r="H1835" s="50"/>
      <c r="I1835" s="50"/>
    </row>
    <row r="1836" spans="5:9" s="2" customFormat="1" ht="12">
      <c r="E1836" s="50"/>
      <c r="F1836" s="50"/>
      <c r="G1836" s="50"/>
      <c r="H1836" s="50"/>
      <c r="I1836" s="50"/>
    </row>
    <row r="1837" spans="5:9" s="2" customFormat="1" ht="12">
      <c r="E1837" s="50"/>
      <c r="F1837" s="50"/>
      <c r="G1837" s="50"/>
      <c r="H1837" s="50"/>
      <c r="I1837" s="50"/>
    </row>
    <row r="1838" spans="5:9" s="2" customFormat="1" ht="12">
      <c r="E1838" s="50"/>
      <c r="F1838" s="50"/>
      <c r="G1838" s="50"/>
      <c r="H1838" s="50"/>
      <c r="I1838" s="50"/>
    </row>
    <row r="1839" spans="5:9" s="2" customFormat="1" ht="12">
      <c r="E1839" s="50"/>
      <c r="F1839" s="50"/>
      <c r="G1839" s="50"/>
      <c r="H1839" s="50"/>
      <c r="I1839" s="50"/>
    </row>
    <row r="1840" spans="5:9" s="2" customFormat="1" ht="12">
      <c r="E1840" s="50"/>
      <c r="F1840" s="50"/>
      <c r="G1840" s="50"/>
      <c r="H1840" s="50"/>
      <c r="I1840" s="50"/>
    </row>
    <row r="1841" spans="5:9" s="2" customFormat="1" ht="12">
      <c r="E1841" s="50"/>
      <c r="F1841" s="50"/>
      <c r="G1841" s="50"/>
      <c r="H1841" s="50"/>
      <c r="I1841" s="50"/>
    </row>
    <row r="1842" spans="5:9" s="2" customFormat="1" ht="12">
      <c r="E1842" s="50"/>
      <c r="F1842" s="50"/>
      <c r="G1842" s="50"/>
      <c r="H1842" s="50"/>
      <c r="I1842" s="50"/>
    </row>
    <row r="1843" spans="5:9" s="2" customFormat="1" ht="12">
      <c r="E1843" s="50"/>
      <c r="F1843" s="50"/>
      <c r="G1843" s="50"/>
      <c r="H1843" s="50"/>
      <c r="I1843" s="50"/>
    </row>
    <row r="1844" spans="5:9" s="2" customFormat="1" ht="12">
      <c r="E1844" s="50"/>
      <c r="F1844" s="50"/>
      <c r="G1844" s="50"/>
      <c r="H1844" s="50"/>
      <c r="I1844" s="50"/>
    </row>
    <row r="1845" spans="5:9" s="2" customFormat="1" ht="12">
      <c r="E1845" s="50"/>
      <c r="F1845" s="50"/>
      <c r="G1845" s="50"/>
      <c r="H1845" s="50"/>
      <c r="I1845" s="50"/>
    </row>
    <row r="1846" spans="5:9" s="2" customFormat="1" ht="12">
      <c r="E1846" s="50"/>
      <c r="F1846" s="50"/>
      <c r="G1846" s="50"/>
      <c r="H1846" s="50"/>
      <c r="I1846" s="50"/>
    </row>
    <row r="1847" spans="5:9" s="2" customFormat="1" ht="12">
      <c r="E1847" s="50"/>
      <c r="F1847" s="50"/>
      <c r="G1847" s="50"/>
      <c r="H1847" s="50"/>
      <c r="I1847" s="50"/>
    </row>
    <row r="1848" spans="5:9" s="2" customFormat="1" ht="12">
      <c r="E1848" s="50"/>
      <c r="F1848" s="50"/>
      <c r="G1848" s="50"/>
      <c r="H1848" s="50"/>
      <c r="I1848" s="50"/>
    </row>
    <row r="1849" spans="5:9" s="2" customFormat="1" ht="12">
      <c r="E1849" s="50"/>
      <c r="F1849" s="50"/>
      <c r="G1849" s="50"/>
      <c r="H1849" s="50"/>
      <c r="I1849" s="50"/>
    </row>
    <row r="1850" spans="5:9" s="2" customFormat="1" ht="12">
      <c r="E1850" s="50"/>
      <c r="F1850" s="50"/>
      <c r="G1850" s="50"/>
      <c r="H1850" s="50"/>
      <c r="I1850" s="50"/>
    </row>
    <row r="1851" spans="5:9" s="2" customFormat="1" ht="12">
      <c r="E1851" s="50"/>
      <c r="F1851" s="50"/>
      <c r="G1851" s="50"/>
      <c r="H1851" s="50"/>
      <c r="I1851" s="50"/>
    </row>
    <row r="1852" spans="5:9" s="2" customFormat="1" ht="12">
      <c r="E1852" s="50"/>
      <c r="F1852" s="50"/>
      <c r="G1852" s="50"/>
      <c r="H1852" s="50"/>
      <c r="I1852" s="50"/>
    </row>
    <row r="1853" spans="5:9" s="2" customFormat="1" ht="12">
      <c r="E1853" s="50"/>
      <c r="F1853" s="50"/>
      <c r="G1853" s="50"/>
      <c r="H1853" s="50"/>
      <c r="I1853" s="50"/>
    </row>
    <row r="1854" spans="5:9" s="2" customFormat="1" ht="12">
      <c r="E1854" s="50"/>
      <c r="F1854" s="50"/>
      <c r="G1854" s="50"/>
      <c r="H1854" s="50"/>
      <c r="I1854" s="50"/>
    </row>
    <row r="1855" spans="5:9" s="2" customFormat="1" ht="12">
      <c r="E1855" s="50"/>
      <c r="F1855" s="50"/>
      <c r="G1855" s="50"/>
      <c r="H1855" s="50"/>
      <c r="I1855" s="50"/>
    </row>
    <row r="1856" spans="5:9" s="2" customFormat="1" ht="12">
      <c r="E1856" s="50"/>
      <c r="F1856" s="50"/>
      <c r="G1856" s="50"/>
      <c r="H1856" s="50"/>
      <c r="I1856" s="50"/>
    </row>
    <row r="1857" spans="5:9" s="2" customFormat="1" ht="12">
      <c r="E1857" s="50"/>
      <c r="F1857" s="50"/>
      <c r="G1857" s="50"/>
      <c r="H1857" s="50"/>
      <c r="I1857" s="50"/>
    </row>
    <row r="1858" spans="5:9" s="2" customFormat="1" ht="12">
      <c r="E1858" s="50"/>
      <c r="F1858" s="50"/>
      <c r="G1858" s="50"/>
      <c r="H1858" s="50"/>
      <c r="I1858" s="50"/>
    </row>
    <row r="1859" spans="5:9" s="2" customFormat="1" ht="12">
      <c r="E1859" s="50"/>
      <c r="F1859" s="50"/>
      <c r="G1859" s="50"/>
      <c r="H1859" s="50"/>
      <c r="I1859" s="50"/>
    </row>
    <row r="1860" spans="5:9" s="2" customFormat="1" ht="12">
      <c r="E1860" s="50"/>
      <c r="F1860" s="50"/>
      <c r="G1860" s="50"/>
      <c r="H1860" s="50"/>
      <c r="I1860" s="50"/>
    </row>
    <row r="1861" spans="5:9" s="2" customFormat="1" ht="12">
      <c r="E1861" s="50"/>
      <c r="F1861" s="50"/>
      <c r="G1861" s="50"/>
      <c r="H1861" s="50"/>
      <c r="I1861" s="50"/>
    </row>
    <row r="1862" spans="5:9" s="2" customFormat="1" ht="12">
      <c r="E1862" s="50"/>
      <c r="F1862" s="50"/>
      <c r="G1862" s="50"/>
      <c r="H1862" s="50"/>
      <c r="I1862" s="50"/>
    </row>
    <row r="1863" spans="5:9" s="2" customFormat="1" ht="12">
      <c r="E1863" s="50"/>
      <c r="F1863" s="50"/>
      <c r="G1863" s="50"/>
      <c r="H1863" s="50"/>
      <c r="I1863" s="50"/>
    </row>
    <row r="1864" spans="5:9" s="2" customFormat="1" ht="12">
      <c r="E1864" s="50"/>
      <c r="F1864" s="50"/>
      <c r="G1864" s="50"/>
      <c r="H1864" s="50"/>
      <c r="I1864" s="50"/>
    </row>
    <row r="1865" spans="5:9" s="2" customFormat="1" ht="12">
      <c r="E1865" s="50"/>
      <c r="F1865" s="50"/>
      <c r="G1865" s="50"/>
      <c r="H1865" s="50"/>
      <c r="I1865" s="50"/>
    </row>
    <row r="1866" spans="5:9" s="2" customFormat="1" ht="12">
      <c r="E1866" s="50"/>
      <c r="F1866" s="50"/>
      <c r="G1866" s="50"/>
      <c r="H1866" s="50"/>
      <c r="I1866" s="50"/>
    </row>
    <row r="1867" spans="5:9" s="2" customFormat="1" ht="12">
      <c r="E1867" s="50"/>
      <c r="F1867" s="50"/>
      <c r="G1867" s="50"/>
      <c r="H1867" s="50"/>
      <c r="I1867" s="50"/>
    </row>
    <row r="1868" spans="5:9" s="2" customFormat="1" ht="12">
      <c r="E1868" s="50"/>
      <c r="F1868" s="50"/>
      <c r="G1868" s="50"/>
      <c r="H1868" s="50"/>
      <c r="I1868" s="50"/>
    </row>
    <row r="1869" spans="5:9" s="2" customFormat="1" ht="12">
      <c r="E1869" s="50"/>
      <c r="F1869" s="50"/>
      <c r="G1869" s="50"/>
      <c r="H1869" s="50"/>
      <c r="I1869" s="50"/>
    </row>
    <row r="1870" spans="5:9" s="2" customFormat="1" ht="12">
      <c r="E1870" s="50"/>
      <c r="F1870" s="50"/>
      <c r="G1870" s="50"/>
      <c r="H1870" s="50"/>
      <c r="I1870" s="50"/>
    </row>
    <row r="1871" spans="5:9" s="2" customFormat="1" ht="12">
      <c r="E1871" s="50"/>
      <c r="F1871" s="50"/>
      <c r="G1871" s="50"/>
      <c r="H1871" s="50"/>
      <c r="I1871" s="50"/>
    </row>
    <row r="1872" spans="5:9" s="2" customFormat="1" ht="12">
      <c r="E1872" s="50"/>
      <c r="F1872" s="50"/>
      <c r="G1872" s="50"/>
      <c r="H1872" s="50"/>
      <c r="I1872" s="50"/>
    </row>
    <row r="1873" spans="5:9" s="2" customFormat="1" ht="12">
      <c r="E1873" s="50"/>
      <c r="F1873" s="50"/>
      <c r="G1873" s="50"/>
      <c r="H1873" s="50"/>
      <c r="I1873" s="50"/>
    </row>
    <row r="1874" spans="5:9" s="2" customFormat="1" ht="12">
      <c r="E1874" s="50"/>
      <c r="F1874" s="50"/>
      <c r="G1874" s="50"/>
      <c r="H1874" s="50"/>
      <c r="I1874" s="50"/>
    </row>
    <row r="1875" spans="5:9" s="2" customFormat="1" ht="12">
      <c r="E1875" s="50"/>
      <c r="F1875" s="50"/>
      <c r="G1875" s="50"/>
      <c r="H1875" s="50"/>
      <c r="I1875" s="50"/>
    </row>
    <row r="1876" spans="5:9" s="2" customFormat="1" ht="12">
      <c r="E1876" s="50"/>
      <c r="F1876" s="50"/>
      <c r="G1876" s="50"/>
      <c r="H1876" s="50"/>
      <c r="I1876" s="50"/>
    </row>
    <row r="1877" spans="5:9" s="2" customFormat="1" ht="12">
      <c r="E1877" s="50"/>
      <c r="F1877" s="50"/>
      <c r="G1877" s="50"/>
      <c r="H1877" s="50"/>
      <c r="I1877" s="50"/>
    </row>
    <row r="1878" spans="5:9" s="2" customFormat="1" ht="12">
      <c r="E1878" s="50"/>
      <c r="F1878" s="50"/>
      <c r="G1878" s="50"/>
      <c r="H1878" s="50"/>
      <c r="I1878" s="50"/>
    </row>
    <row r="1879" spans="5:9" s="2" customFormat="1" ht="12">
      <c r="E1879" s="50"/>
      <c r="F1879" s="50"/>
      <c r="G1879" s="50"/>
      <c r="H1879" s="50"/>
      <c r="I1879" s="50"/>
    </row>
    <row r="1880" spans="5:9" s="2" customFormat="1" ht="12">
      <c r="E1880" s="50"/>
      <c r="F1880" s="50"/>
      <c r="G1880" s="50"/>
      <c r="H1880" s="50"/>
      <c r="I1880" s="50"/>
    </row>
    <row r="1881" spans="5:9" s="2" customFormat="1" ht="12">
      <c r="E1881" s="50"/>
      <c r="F1881" s="50"/>
      <c r="G1881" s="50"/>
      <c r="H1881" s="50"/>
      <c r="I1881" s="50"/>
    </row>
    <row r="1882" spans="5:9" s="2" customFormat="1" ht="12">
      <c r="E1882" s="50"/>
      <c r="F1882" s="50"/>
      <c r="G1882" s="50"/>
      <c r="H1882" s="50"/>
      <c r="I1882" s="50"/>
    </row>
    <row r="1883" spans="5:9" s="2" customFormat="1" ht="12">
      <c r="E1883" s="50"/>
      <c r="F1883" s="50"/>
      <c r="G1883" s="50"/>
      <c r="H1883" s="50"/>
      <c r="I1883" s="50"/>
    </row>
    <row r="1884" spans="5:9" s="2" customFormat="1" ht="12">
      <c r="E1884" s="50"/>
      <c r="F1884" s="50"/>
      <c r="G1884" s="50"/>
      <c r="H1884" s="50"/>
      <c r="I1884" s="50"/>
    </row>
    <row r="1885" spans="5:9" s="2" customFormat="1" ht="12">
      <c r="E1885" s="50"/>
      <c r="F1885" s="50"/>
      <c r="G1885" s="50"/>
      <c r="H1885" s="50"/>
      <c r="I1885" s="50"/>
    </row>
    <row r="1886" spans="5:9" s="2" customFormat="1" ht="12">
      <c r="E1886" s="50"/>
      <c r="F1886" s="50"/>
      <c r="G1886" s="50"/>
      <c r="H1886" s="50"/>
      <c r="I1886" s="50"/>
    </row>
    <row r="1887" spans="5:9" s="2" customFormat="1" ht="12">
      <c r="E1887" s="50"/>
      <c r="F1887" s="50"/>
      <c r="G1887" s="50"/>
      <c r="H1887" s="50"/>
      <c r="I1887" s="50"/>
    </row>
    <row r="1888" spans="5:9" s="2" customFormat="1" ht="12">
      <c r="E1888" s="50"/>
      <c r="F1888" s="50"/>
      <c r="G1888" s="50"/>
      <c r="H1888" s="50"/>
      <c r="I1888" s="50"/>
    </row>
    <row r="1889" spans="5:9" s="2" customFormat="1" ht="12">
      <c r="E1889" s="50"/>
      <c r="F1889" s="50"/>
      <c r="G1889" s="50"/>
      <c r="H1889" s="50"/>
      <c r="I1889" s="50"/>
    </row>
    <row r="1890" spans="5:9" s="2" customFormat="1" ht="12">
      <c r="E1890" s="50"/>
      <c r="F1890" s="50"/>
      <c r="G1890" s="50"/>
      <c r="H1890" s="50"/>
      <c r="I1890" s="50"/>
    </row>
    <row r="1891" spans="5:9" s="2" customFormat="1" ht="12">
      <c r="E1891" s="50"/>
      <c r="F1891" s="50"/>
      <c r="G1891" s="50"/>
      <c r="H1891" s="50"/>
      <c r="I1891" s="50"/>
    </row>
    <row r="1892" spans="5:9" s="2" customFormat="1" ht="12">
      <c r="E1892" s="50"/>
      <c r="F1892" s="50"/>
      <c r="G1892" s="50"/>
      <c r="H1892" s="50"/>
      <c r="I1892" s="50"/>
    </row>
    <row r="1893" spans="5:9" s="2" customFormat="1" ht="12">
      <c r="E1893" s="50"/>
      <c r="F1893" s="50"/>
      <c r="G1893" s="50"/>
      <c r="H1893" s="50"/>
      <c r="I1893" s="50"/>
    </row>
    <row r="1894" spans="5:9" s="2" customFormat="1" ht="12">
      <c r="E1894" s="50"/>
      <c r="F1894" s="50"/>
      <c r="G1894" s="50"/>
      <c r="H1894" s="50"/>
      <c r="I1894" s="50"/>
    </row>
    <row r="1895" spans="5:9" s="2" customFormat="1" ht="12">
      <c r="E1895" s="50"/>
      <c r="F1895" s="50"/>
      <c r="G1895" s="50"/>
      <c r="H1895" s="50"/>
      <c r="I1895" s="50"/>
    </row>
    <row r="1896" spans="5:9" s="2" customFormat="1" ht="12">
      <c r="E1896" s="50"/>
      <c r="F1896" s="50"/>
      <c r="G1896" s="50"/>
      <c r="H1896" s="50"/>
      <c r="I1896" s="50"/>
    </row>
    <row r="1897" spans="5:9" s="2" customFormat="1" ht="12">
      <c r="E1897" s="50"/>
      <c r="F1897" s="50"/>
      <c r="G1897" s="50"/>
      <c r="H1897" s="50"/>
      <c r="I1897" s="50"/>
    </row>
    <row r="1898" spans="5:9" s="2" customFormat="1" ht="12">
      <c r="E1898" s="50"/>
      <c r="F1898" s="50"/>
      <c r="G1898" s="50"/>
      <c r="H1898" s="50"/>
      <c r="I1898" s="50"/>
    </row>
    <row r="1899" spans="5:9" s="2" customFormat="1" ht="12">
      <c r="E1899" s="50"/>
      <c r="F1899" s="50"/>
      <c r="G1899" s="50"/>
      <c r="H1899" s="50"/>
      <c r="I1899" s="50"/>
    </row>
    <row r="1900" spans="5:9" s="2" customFormat="1" ht="12">
      <c r="E1900" s="50"/>
      <c r="F1900" s="50"/>
      <c r="G1900" s="50"/>
      <c r="H1900" s="50"/>
      <c r="I1900" s="50"/>
    </row>
    <row r="1901" spans="5:9" s="2" customFormat="1" ht="12">
      <c r="E1901" s="50"/>
      <c r="F1901" s="50"/>
      <c r="G1901" s="50"/>
      <c r="H1901" s="50"/>
      <c r="I1901" s="50"/>
    </row>
    <row r="1902" spans="5:9" s="2" customFormat="1" ht="12">
      <c r="E1902" s="50"/>
      <c r="F1902" s="50"/>
      <c r="G1902" s="50"/>
      <c r="H1902" s="50"/>
      <c r="I1902" s="50"/>
    </row>
    <row r="1903" spans="5:9" s="2" customFormat="1" ht="12">
      <c r="E1903" s="50"/>
      <c r="F1903" s="50"/>
      <c r="G1903" s="50"/>
      <c r="H1903" s="50"/>
      <c r="I1903" s="50"/>
    </row>
    <row r="1904" spans="5:9" s="2" customFormat="1" ht="12">
      <c r="E1904" s="50"/>
      <c r="F1904" s="50"/>
      <c r="G1904" s="50"/>
      <c r="H1904" s="50"/>
      <c r="I1904" s="50"/>
    </row>
    <row r="1905" spans="5:9" s="2" customFormat="1" ht="12">
      <c r="E1905" s="50"/>
      <c r="F1905" s="50"/>
      <c r="G1905" s="50"/>
      <c r="H1905" s="50"/>
      <c r="I1905" s="50"/>
    </row>
    <row r="1906" spans="5:9" s="2" customFormat="1" ht="12">
      <c r="E1906" s="50"/>
      <c r="F1906" s="50"/>
      <c r="G1906" s="50"/>
      <c r="H1906" s="50"/>
      <c r="I1906" s="50"/>
    </row>
    <row r="1907" spans="5:9" s="2" customFormat="1" ht="12">
      <c r="E1907" s="50"/>
      <c r="F1907" s="50"/>
      <c r="G1907" s="50"/>
      <c r="H1907" s="50"/>
      <c r="I1907" s="50"/>
    </row>
    <row r="1908" spans="5:9" s="2" customFormat="1" ht="12">
      <c r="E1908" s="50"/>
      <c r="F1908" s="50"/>
      <c r="G1908" s="50"/>
      <c r="H1908" s="50"/>
      <c r="I1908" s="50"/>
    </row>
    <row r="1909" spans="5:9" s="2" customFormat="1" ht="12">
      <c r="E1909" s="50"/>
      <c r="F1909" s="50"/>
      <c r="G1909" s="50"/>
      <c r="H1909" s="50"/>
      <c r="I1909" s="50"/>
    </row>
    <row r="1910" spans="5:9" s="2" customFormat="1" ht="12">
      <c r="E1910" s="50"/>
      <c r="F1910" s="50"/>
      <c r="G1910" s="50"/>
      <c r="H1910" s="50"/>
      <c r="I1910" s="50"/>
    </row>
    <row r="1911" spans="5:9" s="2" customFormat="1" ht="12">
      <c r="E1911" s="50"/>
      <c r="F1911" s="50"/>
      <c r="G1911" s="50"/>
      <c r="H1911" s="50"/>
      <c r="I1911" s="50"/>
    </row>
    <row r="1912" spans="5:9" s="2" customFormat="1" ht="12">
      <c r="E1912" s="50"/>
      <c r="F1912" s="50"/>
      <c r="G1912" s="50"/>
      <c r="H1912" s="50"/>
      <c r="I1912" s="50"/>
    </row>
    <row r="1913" spans="5:9" s="2" customFormat="1" ht="12">
      <c r="E1913" s="50"/>
      <c r="F1913" s="50"/>
      <c r="G1913" s="50"/>
      <c r="H1913" s="50"/>
      <c r="I1913" s="50"/>
    </row>
    <row r="1914" spans="5:9" s="2" customFormat="1" ht="12">
      <c r="E1914" s="50"/>
      <c r="F1914" s="50"/>
      <c r="G1914" s="50"/>
      <c r="H1914" s="50"/>
      <c r="I1914" s="50"/>
    </row>
    <row r="1915" spans="5:9" s="2" customFormat="1" ht="12">
      <c r="E1915" s="50"/>
      <c r="F1915" s="50"/>
      <c r="G1915" s="50"/>
      <c r="H1915" s="50"/>
      <c r="I1915" s="50"/>
    </row>
    <row r="1916" spans="5:9" s="2" customFormat="1" ht="12">
      <c r="E1916" s="50"/>
      <c r="F1916" s="50"/>
      <c r="G1916" s="50"/>
      <c r="H1916" s="50"/>
      <c r="I1916" s="50"/>
    </row>
    <row r="1917" spans="5:9" s="2" customFormat="1" ht="12">
      <c r="E1917" s="50"/>
      <c r="F1917" s="50"/>
      <c r="G1917" s="50"/>
      <c r="H1917" s="50"/>
      <c r="I1917" s="50"/>
    </row>
    <row r="1918" spans="5:9" s="2" customFormat="1" ht="12">
      <c r="E1918" s="50"/>
      <c r="F1918" s="50"/>
      <c r="G1918" s="50"/>
      <c r="H1918" s="50"/>
      <c r="I1918" s="50"/>
    </row>
    <row r="1919" spans="5:9" s="2" customFormat="1" ht="12">
      <c r="E1919" s="50"/>
      <c r="F1919" s="50"/>
      <c r="G1919" s="50"/>
      <c r="H1919" s="50"/>
      <c r="I1919" s="50"/>
    </row>
    <row r="1920" spans="5:9" s="2" customFormat="1" ht="12">
      <c r="E1920" s="50"/>
      <c r="F1920" s="50"/>
      <c r="G1920" s="50"/>
      <c r="H1920" s="50"/>
      <c r="I1920" s="50"/>
    </row>
    <row r="1921" spans="5:9" s="2" customFormat="1" ht="12">
      <c r="E1921" s="50"/>
      <c r="F1921" s="50"/>
      <c r="G1921" s="50"/>
      <c r="H1921" s="50"/>
      <c r="I1921" s="50"/>
    </row>
    <row r="1922" spans="5:9" s="2" customFormat="1" ht="12">
      <c r="E1922" s="50"/>
      <c r="F1922" s="50"/>
      <c r="G1922" s="50"/>
      <c r="H1922" s="50"/>
      <c r="I1922" s="50"/>
    </row>
    <row r="1923" spans="5:9" s="2" customFormat="1" ht="12">
      <c r="E1923" s="50"/>
      <c r="F1923" s="50"/>
      <c r="G1923" s="50"/>
      <c r="H1923" s="50"/>
      <c r="I1923" s="50"/>
    </row>
    <row r="1924" spans="5:9" s="2" customFormat="1" ht="12">
      <c r="E1924" s="50"/>
      <c r="F1924" s="50"/>
      <c r="G1924" s="50"/>
      <c r="H1924" s="50"/>
      <c r="I1924" s="50"/>
    </row>
    <row r="1925" spans="5:9" s="2" customFormat="1" ht="12">
      <c r="E1925" s="50"/>
      <c r="F1925" s="50"/>
      <c r="G1925" s="50"/>
      <c r="H1925" s="50"/>
      <c r="I1925" s="50"/>
    </row>
    <row r="1926" spans="5:9" s="2" customFormat="1" ht="12">
      <c r="E1926" s="50"/>
      <c r="F1926" s="50"/>
      <c r="G1926" s="50"/>
      <c r="H1926" s="50"/>
      <c r="I1926" s="50"/>
    </row>
    <row r="1927" spans="5:9" s="2" customFormat="1" ht="12">
      <c r="E1927" s="50"/>
      <c r="F1927" s="50"/>
      <c r="G1927" s="50"/>
      <c r="H1927" s="50"/>
      <c r="I1927" s="50"/>
    </row>
    <row r="1928" spans="5:9" s="2" customFormat="1" ht="12">
      <c r="E1928" s="50"/>
      <c r="F1928" s="50"/>
      <c r="G1928" s="50"/>
      <c r="H1928" s="50"/>
      <c r="I1928" s="50"/>
    </row>
    <row r="1929" spans="5:9" s="2" customFormat="1" ht="12">
      <c r="E1929" s="50"/>
      <c r="F1929" s="50"/>
      <c r="G1929" s="50"/>
      <c r="H1929" s="50"/>
      <c r="I1929" s="50"/>
    </row>
    <row r="1930" spans="5:9" s="2" customFormat="1" ht="12">
      <c r="E1930" s="50"/>
      <c r="F1930" s="50"/>
      <c r="G1930" s="50"/>
      <c r="H1930" s="50"/>
      <c r="I1930" s="50"/>
    </row>
    <row r="1931" spans="5:9" s="2" customFormat="1" ht="12">
      <c r="E1931" s="50"/>
      <c r="F1931" s="50"/>
      <c r="G1931" s="50"/>
      <c r="H1931" s="50"/>
      <c r="I1931" s="50"/>
    </row>
    <row r="1932" spans="5:9" s="2" customFormat="1" ht="12">
      <c r="E1932" s="50"/>
      <c r="F1932" s="50"/>
      <c r="G1932" s="50"/>
      <c r="H1932" s="50"/>
      <c r="I1932" s="50"/>
    </row>
    <row r="1933" spans="5:9" s="2" customFormat="1" ht="12">
      <c r="E1933" s="50"/>
      <c r="F1933" s="50"/>
      <c r="G1933" s="50"/>
      <c r="H1933" s="50"/>
      <c r="I1933" s="50"/>
    </row>
    <row r="1934" spans="5:9" s="2" customFormat="1" ht="12">
      <c r="E1934" s="50"/>
      <c r="F1934" s="50"/>
      <c r="G1934" s="50"/>
      <c r="H1934" s="50"/>
      <c r="I1934" s="50"/>
    </row>
    <row r="1935" spans="5:9" s="2" customFormat="1" ht="12">
      <c r="E1935" s="50"/>
      <c r="F1935" s="50"/>
      <c r="G1935" s="50"/>
      <c r="H1935" s="50"/>
      <c r="I1935" s="50"/>
    </row>
    <row r="1936" spans="5:9" s="2" customFormat="1" ht="12">
      <c r="E1936" s="50"/>
      <c r="F1936" s="50"/>
      <c r="G1936" s="50"/>
      <c r="H1936" s="50"/>
      <c r="I1936" s="50"/>
    </row>
    <row r="1937" spans="5:9" s="2" customFormat="1" ht="12">
      <c r="E1937" s="50"/>
      <c r="F1937" s="50"/>
      <c r="G1937" s="50"/>
      <c r="H1937" s="50"/>
      <c r="I1937" s="50"/>
    </row>
    <row r="1938" spans="5:9" s="2" customFormat="1" ht="12">
      <c r="E1938" s="50"/>
      <c r="F1938" s="50"/>
      <c r="G1938" s="50"/>
      <c r="H1938" s="50"/>
      <c r="I1938" s="50"/>
    </row>
    <row r="1939" spans="5:9" s="2" customFormat="1" ht="12">
      <c r="E1939" s="50"/>
      <c r="F1939" s="50"/>
      <c r="G1939" s="50"/>
      <c r="H1939" s="50"/>
      <c r="I1939" s="50"/>
    </row>
    <row r="1940" spans="5:9" s="2" customFormat="1" ht="12">
      <c r="E1940" s="50"/>
      <c r="F1940" s="50"/>
      <c r="G1940" s="50"/>
      <c r="H1940" s="50"/>
      <c r="I1940" s="50"/>
    </row>
    <row r="1941" spans="5:9" s="2" customFormat="1" ht="12">
      <c r="E1941" s="50"/>
      <c r="F1941" s="50"/>
      <c r="G1941" s="50"/>
      <c r="H1941" s="50"/>
      <c r="I1941" s="50"/>
    </row>
    <row r="1942" spans="5:9" s="2" customFormat="1" ht="12">
      <c r="E1942" s="50"/>
      <c r="F1942" s="50"/>
      <c r="G1942" s="50"/>
      <c r="H1942" s="50"/>
      <c r="I1942" s="50"/>
    </row>
    <row r="1943" spans="5:9" s="2" customFormat="1" ht="12">
      <c r="E1943" s="50"/>
      <c r="F1943" s="50"/>
      <c r="G1943" s="50"/>
      <c r="H1943" s="50"/>
      <c r="I1943" s="50"/>
    </row>
    <row r="1944" spans="5:9" s="2" customFormat="1" ht="12">
      <c r="E1944" s="50"/>
      <c r="F1944" s="50"/>
      <c r="G1944" s="50"/>
      <c r="H1944" s="50"/>
      <c r="I1944" s="50"/>
    </row>
    <row r="1945" spans="5:9" s="2" customFormat="1" ht="12">
      <c r="E1945" s="50"/>
      <c r="F1945" s="50"/>
      <c r="G1945" s="50"/>
      <c r="H1945" s="50"/>
      <c r="I1945" s="50"/>
    </row>
    <row r="1946" spans="5:9" s="2" customFormat="1" ht="12">
      <c r="E1946" s="50"/>
      <c r="F1946" s="50"/>
      <c r="G1946" s="50"/>
      <c r="H1946" s="50"/>
      <c r="I1946" s="50"/>
    </row>
    <row r="1947" spans="5:9" s="2" customFormat="1" ht="12">
      <c r="E1947" s="50"/>
      <c r="F1947" s="50"/>
      <c r="G1947" s="50"/>
      <c r="H1947" s="50"/>
      <c r="I1947" s="50"/>
    </row>
    <row r="1948" spans="5:9" s="2" customFormat="1" ht="12">
      <c r="E1948" s="50"/>
      <c r="F1948" s="50"/>
      <c r="G1948" s="50"/>
      <c r="H1948" s="50"/>
      <c r="I1948" s="50"/>
    </row>
    <row r="1949" spans="5:9" s="2" customFormat="1" ht="12">
      <c r="E1949" s="50"/>
      <c r="F1949" s="50"/>
      <c r="G1949" s="50"/>
      <c r="H1949" s="50"/>
      <c r="I1949" s="50"/>
    </row>
    <row r="1950" spans="5:9" s="2" customFormat="1" ht="12">
      <c r="E1950" s="50"/>
      <c r="F1950" s="50"/>
      <c r="G1950" s="50"/>
      <c r="H1950" s="50"/>
      <c r="I1950" s="50"/>
    </row>
    <row r="1951" spans="5:9" s="2" customFormat="1" ht="12">
      <c r="E1951" s="50"/>
      <c r="F1951" s="50"/>
      <c r="G1951" s="50"/>
      <c r="H1951" s="50"/>
      <c r="I1951" s="50"/>
    </row>
    <row r="1952" spans="5:9" s="2" customFormat="1" ht="12">
      <c r="E1952" s="50"/>
      <c r="F1952" s="50"/>
      <c r="G1952" s="50"/>
      <c r="H1952" s="50"/>
      <c r="I1952" s="50"/>
    </row>
    <row r="1953" spans="5:9" s="2" customFormat="1" ht="12">
      <c r="E1953" s="50"/>
      <c r="F1953" s="50"/>
      <c r="G1953" s="50"/>
      <c r="H1953" s="50"/>
      <c r="I1953" s="50"/>
    </row>
    <row r="1954" spans="5:9" s="2" customFormat="1" ht="12">
      <c r="E1954" s="50"/>
      <c r="F1954" s="50"/>
      <c r="G1954" s="50"/>
      <c r="H1954" s="50"/>
      <c r="I1954" s="50"/>
    </row>
    <row r="1955" spans="5:9" s="2" customFormat="1" ht="12">
      <c r="E1955" s="50"/>
      <c r="F1955" s="50"/>
      <c r="G1955" s="50"/>
      <c r="H1955" s="50"/>
      <c r="I1955" s="50"/>
    </row>
    <row r="1956" spans="5:9" s="2" customFormat="1" ht="12">
      <c r="E1956" s="50"/>
      <c r="F1956" s="50"/>
      <c r="G1956" s="50"/>
      <c r="H1956" s="50"/>
      <c r="I1956" s="50"/>
    </row>
    <row r="1957" spans="5:9" s="2" customFormat="1" ht="12">
      <c r="E1957" s="50"/>
      <c r="F1957" s="50"/>
      <c r="G1957" s="50"/>
      <c r="H1957" s="50"/>
      <c r="I1957" s="50"/>
    </row>
    <row r="1958" spans="5:9" s="2" customFormat="1" ht="12">
      <c r="E1958" s="50"/>
      <c r="F1958" s="50"/>
      <c r="G1958" s="50"/>
      <c r="H1958" s="50"/>
      <c r="I1958" s="50"/>
    </row>
    <row r="1959" spans="5:9" s="2" customFormat="1" ht="12">
      <c r="E1959" s="50"/>
      <c r="F1959" s="50"/>
      <c r="G1959" s="50"/>
      <c r="H1959" s="50"/>
      <c r="I1959" s="50"/>
    </row>
    <row r="1960" spans="5:9" s="2" customFormat="1" ht="12">
      <c r="E1960" s="50"/>
      <c r="F1960" s="50"/>
      <c r="G1960" s="50"/>
      <c r="H1960" s="50"/>
      <c r="I1960" s="50"/>
    </row>
    <row r="1961" spans="5:9" s="2" customFormat="1" ht="12">
      <c r="E1961" s="50"/>
      <c r="F1961" s="50"/>
      <c r="G1961" s="50"/>
      <c r="H1961" s="50"/>
      <c r="I1961" s="50"/>
    </row>
    <row r="1962" spans="5:9" s="2" customFormat="1" ht="12">
      <c r="E1962" s="50"/>
      <c r="F1962" s="50"/>
      <c r="G1962" s="50"/>
      <c r="H1962" s="50"/>
      <c r="I1962" s="50"/>
    </row>
    <row r="1963" spans="5:9" s="2" customFormat="1" ht="12">
      <c r="E1963" s="50"/>
      <c r="F1963" s="50"/>
      <c r="G1963" s="50"/>
      <c r="H1963" s="50"/>
      <c r="I1963" s="50"/>
    </row>
    <row r="1964" spans="5:9" s="2" customFormat="1" ht="12">
      <c r="E1964" s="50"/>
      <c r="F1964" s="50"/>
      <c r="G1964" s="50"/>
      <c r="H1964" s="50"/>
      <c r="I1964" s="50"/>
    </row>
    <row r="1965" spans="5:9" s="2" customFormat="1" ht="12">
      <c r="E1965" s="50"/>
      <c r="F1965" s="50"/>
      <c r="G1965" s="50"/>
      <c r="H1965" s="50"/>
      <c r="I1965" s="50"/>
    </row>
    <row r="1966" spans="5:9" s="2" customFormat="1" ht="12">
      <c r="E1966" s="50"/>
      <c r="F1966" s="50"/>
      <c r="G1966" s="50"/>
      <c r="H1966" s="50"/>
      <c r="I1966" s="50"/>
    </row>
    <row r="1967" spans="5:9" s="2" customFormat="1" ht="12">
      <c r="E1967" s="50"/>
      <c r="F1967" s="50"/>
      <c r="G1967" s="50"/>
      <c r="H1967" s="50"/>
      <c r="I1967" s="50"/>
    </row>
    <row r="1968" spans="5:9" s="2" customFormat="1" ht="12">
      <c r="E1968" s="50"/>
      <c r="F1968" s="50"/>
      <c r="G1968" s="50"/>
      <c r="H1968" s="50"/>
      <c r="I1968" s="50"/>
    </row>
    <row r="1969" spans="5:9" s="2" customFormat="1" ht="12">
      <c r="E1969" s="50"/>
      <c r="F1969" s="50"/>
      <c r="G1969" s="50"/>
      <c r="H1969" s="50"/>
      <c r="I1969" s="50"/>
    </row>
    <row r="1970" spans="5:9" s="2" customFormat="1" ht="12">
      <c r="E1970" s="50"/>
      <c r="F1970" s="50"/>
      <c r="G1970" s="50"/>
      <c r="H1970" s="50"/>
      <c r="I1970" s="50"/>
    </row>
    <row r="1971" spans="5:9" s="2" customFormat="1" ht="12">
      <c r="E1971" s="50"/>
      <c r="F1971" s="50"/>
      <c r="G1971" s="50"/>
      <c r="H1971" s="50"/>
      <c r="I1971" s="50"/>
    </row>
    <row r="1972" spans="5:9" s="2" customFormat="1" ht="12">
      <c r="E1972" s="50"/>
      <c r="F1972" s="50"/>
      <c r="G1972" s="50"/>
      <c r="H1972" s="50"/>
      <c r="I1972" s="50"/>
    </row>
    <row r="1973" spans="5:9" s="2" customFormat="1" ht="12">
      <c r="E1973" s="50"/>
      <c r="F1973" s="50"/>
      <c r="G1973" s="50"/>
      <c r="H1973" s="50"/>
      <c r="I1973" s="50"/>
    </row>
    <row r="1974" spans="5:9" s="2" customFormat="1" ht="12">
      <c r="E1974" s="50"/>
      <c r="F1974" s="50"/>
      <c r="G1974" s="50"/>
      <c r="H1974" s="50"/>
      <c r="I1974" s="50"/>
    </row>
    <row r="1975" spans="5:9" s="2" customFormat="1" ht="12">
      <c r="E1975" s="50"/>
      <c r="F1975" s="50"/>
      <c r="G1975" s="50"/>
      <c r="H1975" s="50"/>
      <c r="I1975" s="50"/>
    </row>
    <row r="1976" spans="5:9" s="2" customFormat="1" ht="12">
      <c r="E1976" s="50"/>
      <c r="F1976" s="50"/>
      <c r="G1976" s="50"/>
      <c r="H1976" s="50"/>
      <c r="I1976" s="50"/>
    </row>
    <row r="1977" spans="5:9" s="2" customFormat="1" ht="12">
      <c r="E1977" s="50"/>
      <c r="F1977" s="50"/>
      <c r="G1977" s="50"/>
      <c r="H1977" s="50"/>
      <c r="I1977" s="50"/>
    </row>
    <row r="1978" spans="5:9" s="2" customFormat="1" ht="12">
      <c r="E1978" s="50"/>
      <c r="F1978" s="50"/>
      <c r="G1978" s="50"/>
      <c r="H1978" s="50"/>
      <c r="I1978" s="50"/>
    </row>
    <row r="1979" spans="5:9" s="2" customFormat="1" ht="12">
      <c r="E1979" s="50"/>
      <c r="F1979" s="50"/>
      <c r="G1979" s="50"/>
      <c r="H1979" s="50"/>
      <c r="I1979" s="50"/>
    </row>
    <row r="1980" spans="5:9" s="2" customFormat="1" ht="12">
      <c r="E1980" s="50"/>
      <c r="F1980" s="50"/>
      <c r="G1980" s="50"/>
      <c r="H1980" s="50"/>
      <c r="I1980" s="50"/>
    </row>
    <row r="1981" spans="5:9" s="2" customFormat="1" ht="12">
      <c r="E1981" s="50"/>
      <c r="F1981" s="50"/>
      <c r="G1981" s="50"/>
      <c r="H1981" s="50"/>
      <c r="I1981" s="50"/>
    </row>
    <row r="1982" spans="5:9" s="2" customFormat="1" ht="12">
      <c r="E1982" s="50"/>
      <c r="F1982" s="50"/>
      <c r="G1982" s="50"/>
      <c r="H1982" s="50"/>
      <c r="I1982" s="50"/>
    </row>
    <row r="1983" spans="5:9" s="2" customFormat="1" ht="12">
      <c r="E1983" s="50"/>
      <c r="F1983" s="50"/>
      <c r="G1983" s="50"/>
      <c r="H1983" s="50"/>
      <c r="I1983" s="50"/>
    </row>
    <row r="1984" spans="5:9" s="2" customFormat="1" ht="12">
      <c r="E1984" s="50"/>
      <c r="F1984" s="50"/>
      <c r="G1984" s="50"/>
      <c r="H1984" s="50"/>
      <c r="I1984" s="50"/>
    </row>
    <row r="1985" spans="5:9" s="2" customFormat="1" ht="12">
      <c r="E1985" s="50"/>
      <c r="F1985" s="50"/>
      <c r="G1985" s="50"/>
      <c r="H1985" s="50"/>
      <c r="I1985" s="50"/>
    </row>
    <row r="1986" spans="5:9" s="2" customFormat="1" ht="12">
      <c r="E1986" s="50"/>
      <c r="F1986" s="50"/>
      <c r="G1986" s="50"/>
      <c r="H1986" s="50"/>
      <c r="I1986" s="50"/>
    </row>
    <row r="1987" spans="5:9" s="2" customFormat="1" ht="12">
      <c r="E1987" s="50"/>
      <c r="F1987" s="50"/>
      <c r="G1987" s="50"/>
      <c r="H1987" s="50"/>
      <c r="I1987" s="50"/>
    </row>
    <row r="1988" spans="5:9" s="2" customFormat="1" ht="12">
      <c r="E1988" s="50"/>
      <c r="F1988" s="50"/>
      <c r="G1988" s="50"/>
      <c r="H1988" s="50"/>
      <c r="I1988" s="50"/>
    </row>
    <row r="1989" spans="5:9" s="2" customFormat="1" ht="12">
      <c r="E1989" s="50"/>
      <c r="F1989" s="50"/>
      <c r="G1989" s="50"/>
      <c r="H1989" s="50"/>
      <c r="I1989" s="50"/>
    </row>
    <row r="1990" spans="5:9" s="2" customFormat="1" ht="12">
      <c r="E1990" s="50"/>
      <c r="F1990" s="50"/>
      <c r="G1990" s="50"/>
      <c r="H1990" s="50"/>
      <c r="I1990" s="50"/>
    </row>
    <row r="1991" spans="5:9" s="2" customFormat="1" ht="12">
      <c r="E1991" s="50"/>
      <c r="F1991" s="50"/>
      <c r="G1991" s="50"/>
      <c r="H1991" s="50"/>
      <c r="I1991" s="50"/>
    </row>
    <row r="1992" spans="5:9" s="2" customFormat="1" ht="12">
      <c r="E1992" s="50"/>
      <c r="F1992" s="50"/>
      <c r="G1992" s="50"/>
      <c r="H1992" s="50"/>
      <c r="I1992" s="50"/>
    </row>
    <row r="1993" spans="5:9" s="2" customFormat="1" ht="12">
      <c r="E1993" s="50"/>
      <c r="F1993" s="50"/>
      <c r="G1993" s="50"/>
      <c r="H1993" s="50"/>
      <c r="I1993" s="50"/>
    </row>
    <row r="1994" spans="5:9" s="2" customFormat="1" ht="12">
      <c r="E1994" s="50"/>
      <c r="F1994" s="50"/>
      <c r="G1994" s="50"/>
      <c r="H1994" s="50"/>
      <c r="I1994" s="50"/>
    </row>
    <row r="1995" spans="5:9" s="2" customFormat="1" ht="12">
      <c r="E1995" s="50"/>
      <c r="F1995" s="50"/>
      <c r="G1995" s="50"/>
      <c r="H1995" s="50"/>
      <c r="I1995" s="50"/>
    </row>
    <row r="1996" spans="5:9" s="2" customFormat="1" ht="12">
      <c r="E1996" s="50"/>
      <c r="F1996" s="50"/>
      <c r="G1996" s="50"/>
      <c r="H1996" s="50"/>
      <c r="I1996" s="50"/>
    </row>
    <row r="1997" spans="5:9" s="2" customFormat="1" ht="12">
      <c r="E1997" s="50"/>
      <c r="F1997" s="50"/>
      <c r="G1997" s="50"/>
      <c r="H1997" s="50"/>
      <c r="I1997" s="50"/>
    </row>
    <row r="1998" spans="5:9" s="2" customFormat="1" ht="12">
      <c r="E1998" s="50"/>
      <c r="F1998" s="50"/>
      <c r="G1998" s="50"/>
      <c r="H1998" s="50"/>
      <c r="I1998" s="50"/>
    </row>
    <row r="1999" spans="5:9" s="2" customFormat="1" ht="12">
      <c r="E1999" s="50"/>
      <c r="F1999" s="50"/>
      <c r="G1999" s="50"/>
      <c r="H1999" s="50"/>
      <c r="I1999" s="50"/>
    </row>
    <row r="2000" spans="5:9" s="2" customFormat="1" ht="12">
      <c r="E2000" s="50"/>
      <c r="F2000" s="50"/>
      <c r="G2000" s="50"/>
      <c r="H2000" s="50"/>
      <c r="I2000" s="50"/>
    </row>
    <row r="2001" spans="5:9" s="2" customFormat="1" ht="12">
      <c r="E2001" s="50"/>
      <c r="F2001" s="50"/>
      <c r="G2001" s="50"/>
      <c r="H2001" s="50"/>
      <c r="I2001" s="50"/>
    </row>
    <row r="2002" spans="5:9" s="2" customFormat="1" ht="12">
      <c r="E2002" s="50"/>
      <c r="F2002" s="50"/>
      <c r="G2002" s="50"/>
      <c r="H2002" s="50"/>
      <c r="I2002" s="50"/>
    </row>
    <row r="2003" spans="5:9" s="2" customFormat="1" ht="12">
      <c r="E2003" s="50"/>
      <c r="F2003" s="50"/>
      <c r="G2003" s="50"/>
      <c r="H2003" s="50"/>
      <c r="I2003" s="50"/>
    </row>
    <row r="2004" spans="5:9" s="2" customFormat="1" ht="12">
      <c r="E2004" s="50"/>
      <c r="F2004" s="50"/>
      <c r="G2004" s="50"/>
      <c r="H2004" s="50"/>
      <c r="I2004" s="50"/>
    </row>
    <row r="2005" spans="5:9" s="2" customFormat="1" ht="12">
      <c r="E2005" s="50"/>
      <c r="F2005" s="50"/>
      <c r="G2005" s="50"/>
      <c r="H2005" s="50"/>
      <c r="I2005" s="50"/>
    </row>
    <row r="2006" spans="5:9" s="2" customFormat="1" ht="12">
      <c r="E2006" s="50"/>
      <c r="F2006" s="50"/>
      <c r="G2006" s="50"/>
      <c r="H2006" s="50"/>
      <c r="I2006" s="50"/>
    </row>
    <row r="2007" spans="5:9" s="2" customFormat="1" ht="12">
      <c r="E2007" s="50"/>
      <c r="F2007" s="50"/>
      <c r="G2007" s="50"/>
      <c r="H2007" s="50"/>
      <c r="I2007" s="50"/>
    </row>
    <row r="2008" spans="5:9" s="2" customFormat="1" ht="12">
      <c r="E2008" s="50"/>
      <c r="F2008" s="50"/>
      <c r="G2008" s="50"/>
      <c r="H2008" s="50"/>
      <c r="I2008" s="50"/>
    </row>
    <row r="2009" spans="5:9" s="2" customFormat="1" ht="12">
      <c r="E2009" s="50"/>
      <c r="F2009" s="50"/>
      <c r="G2009" s="50"/>
      <c r="H2009" s="50"/>
      <c r="I2009" s="50"/>
    </row>
    <row r="2010" spans="5:9" s="2" customFormat="1" ht="12">
      <c r="E2010" s="50"/>
      <c r="F2010" s="50"/>
      <c r="G2010" s="50"/>
      <c r="H2010" s="50"/>
      <c r="I2010" s="50"/>
    </row>
    <row r="2011" spans="5:9" s="2" customFormat="1" ht="12">
      <c r="E2011" s="50"/>
      <c r="F2011" s="50"/>
      <c r="G2011" s="50"/>
      <c r="H2011" s="50"/>
      <c r="I2011" s="50"/>
    </row>
    <row r="2012" spans="5:9" s="2" customFormat="1" ht="12">
      <c r="E2012" s="50"/>
      <c r="F2012" s="50"/>
      <c r="G2012" s="50"/>
      <c r="H2012" s="50"/>
      <c r="I2012" s="50"/>
    </row>
    <row r="2013" spans="5:9" s="2" customFormat="1" ht="12">
      <c r="E2013" s="50"/>
      <c r="F2013" s="50"/>
      <c r="G2013" s="50"/>
      <c r="H2013" s="50"/>
      <c r="I2013" s="50"/>
    </row>
    <row r="2014" spans="5:9" s="2" customFormat="1" ht="12">
      <c r="E2014" s="50"/>
      <c r="F2014" s="50"/>
      <c r="G2014" s="50"/>
      <c r="H2014" s="50"/>
      <c r="I2014" s="50"/>
    </row>
    <row r="2015" spans="5:9" s="2" customFormat="1" ht="12">
      <c r="E2015" s="50"/>
      <c r="F2015" s="50"/>
      <c r="G2015" s="50"/>
      <c r="H2015" s="50"/>
      <c r="I2015" s="50"/>
    </row>
    <row r="2016" spans="5:9" s="2" customFormat="1" ht="12">
      <c r="E2016" s="50"/>
      <c r="F2016" s="50"/>
      <c r="G2016" s="50"/>
      <c r="H2016" s="50"/>
      <c r="I2016" s="50"/>
    </row>
    <row r="2017" spans="5:9" s="2" customFormat="1" ht="12">
      <c r="E2017" s="50"/>
      <c r="F2017" s="50"/>
      <c r="G2017" s="50"/>
      <c r="H2017" s="50"/>
      <c r="I2017" s="50"/>
    </row>
    <row r="2018" spans="5:9" s="2" customFormat="1" ht="12">
      <c r="E2018" s="50"/>
      <c r="F2018" s="50"/>
      <c r="G2018" s="50"/>
      <c r="H2018" s="50"/>
      <c r="I2018" s="50"/>
    </row>
    <row r="2019" spans="5:9" s="2" customFormat="1" ht="12">
      <c r="E2019" s="50"/>
      <c r="F2019" s="50"/>
      <c r="G2019" s="50"/>
      <c r="H2019" s="50"/>
      <c r="I2019" s="50"/>
    </row>
    <row r="2020" spans="5:9" s="2" customFormat="1" ht="12">
      <c r="E2020" s="50"/>
      <c r="F2020" s="50"/>
      <c r="G2020" s="50"/>
      <c r="H2020" s="50"/>
      <c r="I2020" s="50"/>
    </row>
    <row r="2021" spans="5:9" s="2" customFormat="1" ht="12">
      <c r="E2021" s="50"/>
      <c r="F2021" s="50"/>
      <c r="G2021" s="50"/>
      <c r="H2021" s="50"/>
      <c r="I2021" s="50"/>
    </row>
    <row r="2022" spans="5:9" s="2" customFormat="1" ht="12">
      <c r="E2022" s="50"/>
      <c r="F2022" s="50"/>
      <c r="G2022" s="50"/>
      <c r="H2022" s="50"/>
      <c r="I2022" s="50"/>
    </row>
    <row r="2023" spans="5:9" s="2" customFormat="1" ht="12">
      <c r="E2023" s="50"/>
      <c r="F2023" s="50"/>
      <c r="G2023" s="50"/>
      <c r="H2023" s="50"/>
      <c r="I2023" s="50"/>
    </row>
    <row r="2024" spans="5:9" s="2" customFormat="1" ht="12">
      <c r="E2024" s="50"/>
      <c r="F2024" s="50"/>
      <c r="G2024" s="50"/>
      <c r="H2024" s="50"/>
      <c r="I2024" s="50"/>
    </row>
    <row r="2025" spans="5:9" s="2" customFormat="1" ht="12">
      <c r="E2025" s="50"/>
      <c r="F2025" s="50"/>
      <c r="G2025" s="50"/>
      <c r="H2025" s="50"/>
      <c r="I2025" s="50"/>
    </row>
    <row r="2026" spans="5:9" s="2" customFormat="1" ht="12">
      <c r="E2026" s="50"/>
      <c r="F2026" s="50"/>
      <c r="G2026" s="50"/>
      <c r="H2026" s="50"/>
      <c r="I2026" s="50"/>
    </row>
    <row r="2027" spans="5:9" s="2" customFormat="1" ht="12">
      <c r="E2027" s="50"/>
      <c r="F2027" s="50"/>
      <c r="G2027" s="50"/>
      <c r="H2027" s="50"/>
      <c r="I2027" s="50"/>
    </row>
    <row r="2028" spans="5:9" s="2" customFormat="1" ht="12">
      <c r="E2028" s="50"/>
      <c r="F2028" s="50"/>
      <c r="G2028" s="50"/>
      <c r="H2028" s="50"/>
      <c r="I2028" s="50"/>
    </row>
    <row r="2029" spans="5:9" s="2" customFormat="1" ht="12">
      <c r="E2029" s="50"/>
      <c r="F2029" s="50"/>
      <c r="G2029" s="50"/>
      <c r="H2029" s="50"/>
      <c r="I2029" s="50"/>
    </row>
    <row r="2030" spans="5:9" s="2" customFormat="1" ht="12">
      <c r="E2030" s="50"/>
      <c r="F2030" s="50"/>
      <c r="G2030" s="50"/>
      <c r="H2030" s="50"/>
      <c r="I2030" s="50"/>
    </row>
    <row r="2031" spans="5:9" s="2" customFormat="1" ht="12">
      <c r="E2031" s="50"/>
      <c r="F2031" s="50"/>
      <c r="G2031" s="50"/>
      <c r="H2031" s="50"/>
      <c r="I2031" s="50"/>
    </row>
    <row r="2032" spans="5:9" s="2" customFormat="1" ht="12">
      <c r="E2032" s="50"/>
      <c r="F2032" s="50"/>
      <c r="G2032" s="50"/>
      <c r="H2032" s="50"/>
      <c r="I2032" s="50"/>
    </row>
    <row r="2033" spans="5:9" s="2" customFormat="1" ht="12">
      <c r="E2033" s="50"/>
      <c r="F2033" s="50"/>
      <c r="G2033" s="50"/>
      <c r="H2033" s="50"/>
      <c r="I2033" s="50"/>
    </row>
    <row r="2034" spans="5:9" s="2" customFormat="1" ht="12">
      <c r="E2034" s="50"/>
      <c r="F2034" s="50"/>
      <c r="G2034" s="50"/>
      <c r="H2034" s="50"/>
      <c r="I2034" s="50"/>
    </row>
    <row r="2035" spans="5:9" s="2" customFormat="1" ht="12">
      <c r="E2035" s="50"/>
      <c r="F2035" s="50"/>
      <c r="G2035" s="50"/>
      <c r="H2035" s="50"/>
      <c r="I2035" s="50"/>
    </row>
    <row r="2036" spans="5:9" s="2" customFormat="1" ht="12">
      <c r="E2036" s="50"/>
      <c r="F2036" s="50"/>
      <c r="G2036" s="50"/>
      <c r="H2036" s="50"/>
      <c r="I2036" s="50"/>
    </row>
    <row r="2037" spans="5:9" s="2" customFormat="1" ht="12">
      <c r="E2037" s="50"/>
      <c r="F2037" s="50"/>
      <c r="G2037" s="50"/>
      <c r="H2037" s="50"/>
      <c r="I2037" s="50"/>
    </row>
    <row r="2038" spans="5:9" s="2" customFormat="1" ht="12">
      <c r="E2038" s="50"/>
      <c r="F2038" s="50"/>
      <c r="G2038" s="50"/>
      <c r="H2038" s="50"/>
      <c r="I2038" s="50"/>
    </row>
    <row r="2039" spans="5:9" s="2" customFormat="1" ht="12">
      <c r="E2039" s="50"/>
      <c r="F2039" s="50"/>
      <c r="G2039" s="50"/>
      <c r="H2039" s="50"/>
      <c r="I2039" s="50"/>
    </row>
    <row r="2040" spans="5:9" s="2" customFormat="1" ht="12">
      <c r="E2040" s="50"/>
      <c r="F2040" s="50"/>
      <c r="G2040" s="50"/>
      <c r="H2040" s="50"/>
      <c r="I2040" s="50"/>
    </row>
    <row r="2041" spans="5:9" s="2" customFormat="1" ht="12">
      <c r="E2041" s="50"/>
      <c r="F2041" s="50"/>
      <c r="G2041" s="50"/>
      <c r="H2041" s="50"/>
      <c r="I2041" s="50"/>
    </row>
    <row r="2042" spans="5:9" s="2" customFormat="1" ht="12">
      <c r="E2042" s="50"/>
      <c r="F2042" s="50"/>
      <c r="G2042" s="50"/>
      <c r="H2042" s="50"/>
      <c r="I2042" s="50"/>
    </row>
    <row r="2043" spans="5:9" s="2" customFormat="1" ht="12">
      <c r="E2043" s="50"/>
      <c r="F2043" s="50"/>
      <c r="G2043" s="50"/>
      <c r="H2043" s="50"/>
      <c r="I2043" s="50"/>
    </row>
    <row r="2044" spans="5:9" s="2" customFormat="1" ht="12">
      <c r="E2044" s="50"/>
      <c r="F2044" s="50"/>
      <c r="G2044" s="50"/>
      <c r="H2044" s="50"/>
      <c r="I2044" s="50"/>
    </row>
    <row r="2045" spans="5:9" s="2" customFormat="1" ht="12">
      <c r="E2045" s="50"/>
      <c r="F2045" s="50"/>
      <c r="G2045" s="50"/>
      <c r="H2045" s="50"/>
      <c r="I2045" s="50"/>
    </row>
    <row r="2046" spans="5:9" s="2" customFormat="1" ht="12">
      <c r="E2046" s="50"/>
      <c r="F2046" s="50"/>
      <c r="G2046" s="50"/>
      <c r="H2046" s="50"/>
      <c r="I2046" s="50"/>
    </row>
    <row r="2047" spans="5:9" s="2" customFormat="1" ht="12">
      <c r="E2047" s="50"/>
      <c r="F2047" s="50"/>
      <c r="G2047" s="50"/>
      <c r="H2047" s="50"/>
      <c r="I2047" s="50"/>
    </row>
    <row r="2048" spans="5:9" s="2" customFormat="1" ht="12">
      <c r="E2048" s="50"/>
      <c r="F2048" s="50"/>
      <c r="G2048" s="50"/>
      <c r="H2048" s="50"/>
      <c r="I2048" s="50"/>
    </row>
    <row r="2049" spans="5:9" s="2" customFormat="1" ht="12">
      <c r="E2049" s="50"/>
      <c r="F2049" s="50"/>
      <c r="G2049" s="50"/>
      <c r="H2049" s="50"/>
      <c r="I2049" s="50"/>
    </row>
    <row r="2050" spans="5:9" s="2" customFormat="1" ht="12">
      <c r="E2050" s="50"/>
      <c r="F2050" s="50"/>
      <c r="G2050" s="50"/>
      <c r="H2050" s="50"/>
      <c r="I2050" s="50"/>
    </row>
    <row r="2051" spans="5:9" s="2" customFormat="1" ht="12">
      <c r="E2051" s="50"/>
      <c r="F2051" s="50"/>
      <c r="G2051" s="50"/>
      <c r="H2051" s="50"/>
      <c r="I2051" s="50"/>
    </row>
    <row r="2052" spans="5:9" s="2" customFormat="1" ht="12">
      <c r="E2052" s="50"/>
      <c r="F2052" s="50"/>
      <c r="G2052" s="50"/>
      <c r="H2052" s="50"/>
      <c r="I2052" s="50"/>
    </row>
    <row r="2053" spans="5:9" s="2" customFormat="1" ht="12">
      <c r="E2053" s="50"/>
      <c r="F2053" s="50"/>
      <c r="G2053" s="50"/>
      <c r="H2053" s="50"/>
      <c r="I2053" s="50"/>
    </row>
    <row r="2054" spans="5:9" s="2" customFormat="1" ht="12">
      <c r="E2054" s="50"/>
      <c r="F2054" s="50"/>
      <c r="G2054" s="50"/>
      <c r="H2054" s="50"/>
      <c r="I2054" s="50"/>
    </row>
    <row r="2055" spans="5:9" s="2" customFormat="1" ht="12">
      <c r="E2055" s="50"/>
      <c r="F2055" s="50"/>
      <c r="G2055" s="50"/>
      <c r="H2055" s="50"/>
      <c r="I2055" s="50"/>
    </row>
    <row r="2056" spans="5:9" s="2" customFormat="1" ht="12">
      <c r="E2056" s="50"/>
      <c r="F2056" s="50"/>
      <c r="G2056" s="50"/>
      <c r="H2056" s="50"/>
      <c r="I2056" s="50"/>
    </row>
    <row r="2057" spans="5:9" s="2" customFormat="1" ht="12">
      <c r="E2057" s="50"/>
      <c r="F2057" s="50"/>
      <c r="G2057" s="50"/>
      <c r="H2057" s="50"/>
      <c r="I2057" s="50"/>
    </row>
    <row r="2058" spans="5:9" s="2" customFormat="1" ht="12">
      <c r="E2058" s="50"/>
      <c r="F2058" s="50"/>
      <c r="G2058" s="50"/>
      <c r="H2058" s="50"/>
      <c r="I2058" s="50"/>
    </row>
    <row r="2059" spans="5:9" s="2" customFormat="1" ht="12">
      <c r="E2059" s="50"/>
      <c r="F2059" s="50"/>
      <c r="G2059" s="50"/>
      <c r="H2059" s="50"/>
      <c r="I2059" s="50"/>
    </row>
    <row r="2060" spans="5:9" s="2" customFormat="1" ht="12">
      <c r="E2060" s="50"/>
      <c r="F2060" s="50"/>
      <c r="G2060" s="50"/>
      <c r="H2060" s="50"/>
      <c r="I2060" s="50"/>
    </row>
    <row r="2061" spans="5:9" s="2" customFormat="1" ht="12">
      <c r="E2061" s="50"/>
      <c r="F2061" s="50"/>
      <c r="G2061" s="50"/>
      <c r="H2061" s="50"/>
      <c r="I2061" s="50"/>
    </row>
    <row r="2062" spans="5:9" s="2" customFormat="1" ht="12">
      <c r="E2062" s="50"/>
      <c r="F2062" s="50"/>
      <c r="G2062" s="50"/>
      <c r="H2062" s="50"/>
      <c r="I2062" s="50"/>
    </row>
    <row r="2063" spans="5:9" s="2" customFormat="1" ht="12">
      <c r="E2063" s="50"/>
      <c r="F2063" s="50"/>
      <c r="G2063" s="50"/>
      <c r="H2063" s="50"/>
      <c r="I2063" s="50"/>
    </row>
    <row r="2064" spans="5:9" s="2" customFormat="1" ht="12">
      <c r="E2064" s="50"/>
      <c r="F2064" s="50"/>
      <c r="G2064" s="50"/>
      <c r="H2064" s="50"/>
      <c r="I2064" s="50"/>
    </row>
    <row r="2065" spans="5:9" s="2" customFormat="1" ht="12">
      <c r="E2065" s="50"/>
      <c r="F2065" s="50"/>
      <c r="G2065" s="50"/>
      <c r="H2065" s="50"/>
      <c r="I2065" s="50"/>
    </row>
    <row r="2066" spans="5:9" s="2" customFormat="1" ht="12">
      <c r="E2066" s="50"/>
      <c r="F2066" s="50"/>
      <c r="G2066" s="50"/>
      <c r="H2066" s="50"/>
      <c r="I2066" s="50"/>
    </row>
    <row r="2067" spans="5:9" s="2" customFormat="1" ht="12">
      <c r="E2067" s="50"/>
      <c r="F2067" s="50"/>
      <c r="G2067" s="50"/>
      <c r="H2067" s="50"/>
      <c r="I2067" s="50"/>
    </row>
    <row r="2068" spans="5:9" s="2" customFormat="1" ht="12">
      <c r="E2068" s="50"/>
      <c r="F2068" s="50"/>
      <c r="G2068" s="50"/>
      <c r="H2068" s="50"/>
      <c r="I2068" s="50"/>
    </row>
    <row r="2069" spans="5:9" s="2" customFormat="1" ht="12">
      <c r="E2069" s="50"/>
      <c r="F2069" s="50"/>
      <c r="G2069" s="50"/>
      <c r="H2069" s="50"/>
      <c r="I2069" s="50"/>
    </row>
    <row r="2070" spans="5:9" s="2" customFormat="1" ht="12">
      <c r="E2070" s="50"/>
      <c r="F2070" s="50"/>
      <c r="G2070" s="50"/>
      <c r="H2070" s="50"/>
      <c r="I2070" s="50"/>
    </row>
    <row r="2071" spans="5:9" s="2" customFormat="1" ht="12">
      <c r="E2071" s="50"/>
      <c r="F2071" s="50"/>
      <c r="G2071" s="50"/>
      <c r="H2071" s="50"/>
      <c r="I2071" s="50"/>
    </row>
    <row r="2072" spans="5:9" s="2" customFormat="1" ht="12">
      <c r="E2072" s="50"/>
      <c r="F2072" s="50"/>
      <c r="G2072" s="50"/>
      <c r="H2072" s="50"/>
      <c r="I2072" s="50"/>
    </row>
    <row r="2073" spans="5:9" s="2" customFormat="1" ht="12">
      <c r="E2073" s="50"/>
      <c r="F2073" s="50"/>
      <c r="G2073" s="50"/>
      <c r="H2073" s="50"/>
      <c r="I2073" s="50"/>
    </row>
    <row r="2074" spans="5:9" s="2" customFormat="1" ht="12">
      <c r="E2074" s="50"/>
      <c r="F2074" s="50"/>
      <c r="G2074" s="50"/>
      <c r="H2074" s="50"/>
      <c r="I2074" s="50"/>
    </row>
    <row r="2075" spans="5:9" s="2" customFormat="1" ht="12">
      <c r="E2075" s="50"/>
      <c r="F2075" s="50"/>
      <c r="G2075" s="50"/>
      <c r="H2075" s="50"/>
      <c r="I2075" s="50"/>
    </row>
    <row r="2076" spans="5:9" s="2" customFormat="1" ht="12">
      <c r="E2076" s="50"/>
      <c r="F2076" s="50"/>
      <c r="G2076" s="50"/>
      <c r="H2076" s="50"/>
      <c r="I2076" s="50"/>
    </row>
    <row r="2077" spans="5:9" s="2" customFormat="1" ht="12">
      <c r="E2077" s="50"/>
      <c r="F2077" s="50"/>
      <c r="G2077" s="50"/>
      <c r="H2077" s="50"/>
      <c r="I2077" s="50"/>
    </row>
    <row r="2078" spans="5:9" s="2" customFormat="1" ht="12">
      <c r="E2078" s="50"/>
      <c r="F2078" s="50"/>
      <c r="G2078" s="50"/>
      <c r="H2078" s="50"/>
      <c r="I2078" s="50"/>
    </row>
    <row r="2079" spans="5:9" s="2" customFormat="1" ht="12">
      <c r="E2079" s="50"/>
      <c r="F2079" s="50"/>
      <c r="G2079" s="50"/>
      <c r="H2079" s="50"/>
      <c r="I2079" s="50"/>
    </row>
    <row r="2080" spans="5:9" s="2" customFormat="1" ht="12">
      <c r="E2080" s="50"/>
      <c r="F2080" s="50"/>
      <c r="G2080" s="50"/>
      <c r="H2080" s="50"/>
      <c r="I2080" s="50"/>
    </row>
    <row r="2081" spans="5:9" s="2" customFormat="1" ht="12">
      <c r="E2081" s="50"/>
      <c r="F2081" s="50"/>
      <c r="G2081" s="50"/>
      <c r="H2081" s="50"/>
      <c r="I2081" s="50"/>
    </row>
    <row r="2082" spans="5:9" s="2" customFormat="1" ht="12">
      <c r="E2082" s="50"/>
      <c r="F2082" s="50"/>
      <c r="G2082" s="50"/>
      <c r="H2082" s="50"/>
      <c r="I2082" s="50"/>
    </row>
    <row r="2083" spans="5:9" s="2" customFormat="1" ht="12">
      <c r="E2083" s="50"/>
      <c r="F2083" s="50"/>
      <c r="G2083" s="50"/>
      <c r="H2083" s="50"/>
      <c r="I2083" s="50"/>
    </row>
    <row r="2084" spans="5:9" s="2" customFormat="1" ht="12">
      <c r="E2084" s="50"/>
      <c r="F2084" s="50"/>
      <c r="G2084" s="50"/>
      <c r="H2084" s="50"/>
      <c r="I2084" s="50"/>
    </row>
    <row r="2085" spans="5:9" s="2" customFormat="1" ht="12">
      <c r="E2085" s="50"/>
      <c r="F2085" s="50"/>
      <c r="G2085" s="50"/>
      <c r="H2085" s="50"/>
      <c r="I2085" s="50"/>
    </row>
    <row r="2086" spans="5:9" s="2" customFormat="1" ht="12">
      <c r="E2086" s="50"/>
      <c r="F2086" s="50"/>
      <c r="G2086" s="50"/>
      <c r="H2086" s="50"/>
      <c r="I2086" s="50"/>
    </row>
    <row r="2087" spans="5:9" s="2" customFormat="1" ht="12">
      <c r="E2087" s="50"/>
      <c r="F2087" s="50"/>
      <c r="G2087" s="50"/>
      <c r="H2087" s="50"/>
      <c r="I2087" s="50"/>
    </row>
    <row r="2088" spans="5:9" s="2" customFormat="1" ht="12">
      <c r="E2088" s="50"/>
      <c r="F2088" s="50"/>
      <c r="G2088" s="50"/>
      <c r="H2088" s="50"/>
      <c r="I2088" s="50"/>
    </row>
    <row r="2089" spans="5:9" s="2" customFormat="1" ht="12">
      <c r="E2089" s="50"/>
      <c r="F2089" s="50"/>
      <c r="G2089" s="50"/>
      <c r="H2089" s="50"/>
      <c r="I2089" s="50"/>
    </row>
    <row r="2090" spans="5:9" s="2" customFormat="1" ht="12">
      <c r="E2090" s="50"/>
      <c r="F2090" s="50"/>
      <c r="G2090" s="50"/>
      <c r="H2090" s="50"/>
      <c r="I2090" s="50"/>
    </row>
    <row r="2091" spans="5:9" s="2" customFormat="1" ht="12">
      <c r="E2091" s="50"/>
      <c r="F2091" s="50"/>
      <c r="G2091" s="50"/>
      <c r="H2091" s="50"/>
      <c r="I2091" s="50"/>
    </row>
    <row r="2092" spans="5:9" s="2" customFormat="1" ht="12">
      <c r="E2092" s="50"/>
      <c r="F2092" s="50"/>
      <c r="G2092" s="50"/>
      <c r="H2092" s="50"/>
      <c r="I2092" s="50"/>
    </row>
    <row r="2093" spans="5:9" s="2" customFormat="1" ht="12">
      <c r="E2093" s="50"/>
      <c r="F2093" s="50"/>
      <c r="G2093" s="50"/>
      <c r="H2093" s="50"/>
      <c r="I2093" s="50"/>
    </row>
    <row r="2094" spans="5:9" s="2" customFormat="1" ht="12">
      <c r="E2094" s="50"/>
      <c r="F2094" s="50"/>
      <c r="G2094" s="50"/>
      <c r="H2094" s="50"/>
      <c r="I2094" s="50"/>
    </row>
    <row r="2095" spans="5:9" s="2" customFormat="1" ht="12">
      <c r="E2095" s="50"/>
      <c r="F2095" s="50"/>
      <c r="G2095" s="50"/>
      <c r="H2095" s="50"/>
      <c r="I2095" s="50"/>
    </row>
    <row r="2096" spans="5:9" s="2" customFormat="1" ht="12">
      <c r="E2096" s="50"/>
      <c r="F2096" s="50"/>
      <c r="G2096" s="50"/>
      <c r="H2096" s="50"/>
      <c r="I2096" s="50"/>
    </row>
    <row r="2097" spans="5:9" s="2" customFormat="1" ht="12">
      <c r="E2097" s="50"/>
      <c r="F2097" s="50"/>
      <c r="G2097" s="50"/>
      <c r="H2097" s="50"/>
      <c r="I2097" s="50"/>
    </row>
    <row r="2098" spans="5:9" s="2" customFormat="1" ht="12">
      <c r="E2098" s="50"/>
      <c r="F2098" s="50"/>
      <c r="G2098" s="50"/>
      <c r="H2098" s="50"/>
      <c r="I2098" s="50"/>
    </row>
    <row r="2099" spans="5:9" s="2" customFormat="1" ht="12">
      <c r="E2099" s="50"/>
      <c r="F2099" s="50"/>
      <c r="G2099" s="50"/>
      <c r="H2099" s="50"/>
      <c r="I2099" s="50"/>
    </row>
    <row r="2100" spans="5:9" s="2" customFormat="1" ht="12">
      <c r="E2100" s="50"/>
      <c r="F2100" s="50"/>
      <c r="G2100" s="50"/>
      <c r="H2100" s="50"/>
      <c r="I2100" s="50"/>
    </row>
    <row r="2101" spans="5:9" s="2" customFormat="1" ht="12">
      <c r="E2101" s="50"/>
      <c r="F2101" s="50"/>
      <c r="G2101" s="50"/>
      <c r="H2101" s="50"/>
      <c r="I2101" s="50"/>
    </row>
    <row r="2102" spans="5:9" s="2" customFormat="1" ht="12">
      <c r="E2102" s="50"/>
      <c r="F2102" s="50"/>
      <c r="G2102" s="50"/>
      <c r="H2102" s="50"/>
      <c r="I2102" s="50"/>
    </row>
    <row r="2103" spans="5:9" s="2" customFormat="1" ht="12">
      <c r="E2103" s="50"/>
      <c r="F2103" s="50"/>
      <c r="G2103" s="50"/>
      <c r="H2103" s="50"/>
      <c r="I2103" s="50"/>
    </row>
    <row r="2104" spans="5:9" s="2" customFormat="1" ht="12">
      <c r="E2104" s="50"/>
      <c r="F2104" s="50"/>
      <c r="G2104" s="50"/>
      <c r="H2104" s="50"/>
      <c r="I2104" s="50"/>
    </row>
    <row r="2105" spans="5:9" s="2" customFormat="1" ht="12">
      <c r="E2105" s="50"/>
      <c r="F2105" s="50"/>
      <c r="G2105" s="50"/>
      <c r="H2105" s="50"/>
      <c r="I2105" s="50"/>
    </row>
    <row r="2106" spans="5:9" s="2" customFormat="1" ht="12">
      <c r="E2106" s="50"/>
      <c r="F2106" s="50"/>
      <c r="G2106" s="50"/>
      <c r="H2106" s="50"/>
      <c r="I2106" s="50"/>
    </row>
    <row r="2107" spans="5:9" s="2" customFormat="1" ht="12">
      <c r="E2107" s="50"/>
      <c r="F2107" s="50"/>
      <c r="G2107" s="50"/>
      <c r="H2107" s="50"/>
      <c r="I2107" s="50"/>
    </row>
    <row r="2108" spans="5:9" s="2" customFormat="1" ht="12">
      <c r="E2108" s="50"/>
      <c r="F2108" s="50"/>
      <c r="G2108" s="50"/>
      <c r="H2108" s="50"/>
      <c r="I2108" s="50"/>
    </row>
    <row r="2109" spans="5:9" s="2" customFormat="1" ht="12">
      <c r="E2109" s="50"/>
      <c r="F2109" s="50"/>
      <c r="G2109" s="50"/>
      <c r="H2109" s="50"/>
      <c r="I2109" s="50"/>
    </row>
    <row r="2110" spans="5:9" s="2" customFormat="1" ht="12">
      <c r="E2110" s="50"/>
      <c r="F2110" s="50"/>
      <c r="G2110" s="50"/>
      <c r="H2110" s="50"/>
      <c r="I2110" s="50"/>
    </row>
    <row r="2111" spans="5:9" s="2" customFormat="1" ht="12">
      <c r="E2111" s="50"/>
      <c r="F2111" s="50"/>
      <c r="G2111" s="50"/>
      <c r="H2111" s="50"/>
      <c r="I2111" s="50"/>
    </row>
    <row r="2112" spans="5:9" s="2" customFormat="1" ht="12">
      <c r="E2112" s="50"/>
      <c r="F2112" s="50"/>
      <c r="G2112" s="50"/>
      <c r="H2112" s="50"/>
      <c r="I2112" s="50"/>
    </row>
    <row r="2113" spans="5:9" s="2" customFormat="1" ht="12">
      <c r="E2113" s="50"/>
      <c r="F2113" s="50"/>
      <c r="G2113" s="50"/>
      <c r="H2113" s="50"/>
      <c r="I2113" s="50"/>
    </row>
    <row r="2114" spans="5:9" s="2" customFormat="1" ht="12">
      <c r="E2114" s="50"/>
      <c r="F2114" s="50"/>
      <c r="G2114" s="50"/>
      <c r="H2114" s="50"/>
      <c r="I2114" s="50"/>
    </row>
    <row r="2115" spans="5:9" s="2" customFormat="1" ht="12">
      <c r="E2115" s="50"/>
      <c r="F2115" s="50"/>
      <c r="G2115" s="50"/>
      <c r="H2115" s="50"/>
      <c r="I2115" s="50"/>
    </row>
    <row r="2116" spans="5:9" s="2" customFormat="1" ht="12">
      <c r="E2116" s="50"/>
      <c r="F2116" s="50"/>
      <c r="G2116" s="50"/>
      <c r="H2116" s="50"/>
      <c r="I2116" s="50"/>
    </row>
    <row r="2117" spans="5:9" s="2" customFormat="1" ht="12">
      <c r="E2117" s="50"/>
      <c r="F2117" s="50"/>
      <c r="G2117" s="50"/>
      <c r="H2117" s="50"/>
      <c r="I2117" s="50"/>
    </row>
    <row r="2118" spans="5:9" s="2" customFormat="1" ht="12">
      <c r="E2118" s="50"/>
      <c r="F2118" s="50"/>
      <c r="G2118" s="50"/>
      <c r="H2118" s="50"/>
      <c r="I2118" s="50"/>
    </row>
    <row r="2119" spans="5:9" s="2" customFormat="1" ht="12">
      <c r="E2119" s="50"/>
      <c r="F2119" s="50"/>
      <c r="G2119" s="50"/>
      <c r="H2119" s="50"/>
      <c r="I2119" s="50"/>
    </row>
    <row r="2120" spans="5:9" s="2" customFormat="1" ht="12">
      <c r="E2120" s="50"/>
      <c r="F2120" s="50"/>
      <c r="G2120" s="50"/>
      <c r="H2120" s="50"/>
      <c r="I2120" s="50"/>
    </row>
    <row r="2121" spans="5:9" s="2" customFormat="1" ht="12">
      <c r="E2121" s="50"/>
      <c r="F2121" s="50"/>
      <c r="G2121" s="50"/>
      <c r="H2121" s="50"/>
      <c r="I2121" s="50"/>
    </row>
    <row r="2122" spans="5:9" s="2" customFormat="1" ht="12">
      <c r="E2122" s="50"/>
      <c r="F2122" s="50"/>
      <c r="G2122" s="50"/>
      <c r="H2122" s="50"/>
      <c r="I2122" s="50"/>
    </row>
    <row r="2123" spans="5:9" s="2" customFormat="1" ht="12">
      <c r="E2123" s="50"/>
      <c r="F2123" s="50"/>
      <c r="G2123" s="50"/>
      <c r="H2123" s="50"/>
      <c r="I2123" s="50"/>
    </row>
    <row r="2124" spans="5:9" s="2" customFormat="1" ht="12">
      <c r="E2124" s="50"/>
      <c r="F2124" s="50"/>
      <c r="G2124" s="50"/>
      <c r="H2124" s="50"/>
      <c r="I2124" s="50"/>
    </row>
    <row r="2125" spans="5:9" s="2" customFormat="1" ht="12">
      <c r="E2125" s="50"/>
      <c r="F2125" s="50"/>
      <c r="G2125" s="50"/>
      <c r="H2125" s="50"/>
      <c r="I2125" s="50"/>
    </row>
    <row r="2126" spans="5:9" s="2" customFormat="1" ht="12">
      <c r="E2126" s="50"/>
      <c r="F2126" s="50"/>
      <c r="G2126" s="50"/>
      <c r="H2126" s="50"/>
      <c r="I2126" s="50"/>
    </row>
    <row r="2127" spans="5:9" s="2" customFormat="1" ht="12">
      <c r="E2127" s="50"/>
      <c r="F2127" s="50"/>
      <c r="G2127" s="50"/>
      <c r="H2127" s="50"/>
      <c r="I2127" s="50"/>
    </row>
    <row r="2128" spans="5:9" s="2" customFormat="1" ht="12">
      <c r="E2128" s="50"/>
      <c r="F2128" s="50"/>
      <c r="G2128" s="50"/>
      <c r="H2128" s="50"/>
      <c r="I2128" s="50"/>
    </row>
    <row r="2129" spans="5:9" s="2" customFormat="1" ht="12">
      <c r="E2129" s="50"/>
      <c r="F2129" s="50"/>
      <c r="G2129" s="50"/>
      <c r="H2129" s="50"/>
      <c r="I2129" s="50"/>
    </row>
    <row r="2130" spans="5:9" s="2" customFormat="1" ht="12">
      <c r="E2130" s="50"/>
      <c r="F2130" s="50"/>
      <c r="G2130" s="50"/>
      <c r="H2130" s="50"/>
      <c r="I2130" s="50"/>
    </row>
    <row r="2131" spans="5:9" s="2" customFormat="1" ht="12">
      <c r="E2131" s="50"/>
      <c r="F2131" s="50"/>
      <c r="G2131" s="50"/>
      <c r="H2131" s="50"/>
      <c r="I2131" s="50"/>
    </row>
    <row r="2132" spans="5:9" s="2" customFormat="1" ht="12">
      <c r="E2132" s="50"/>
      <c r="F2132" s="50"/>
      <c r="G2132" s="50"/>
      <c r="H2132" s="50"/>
      <c r="I2132" s="50"/>
    </row>
    <row r="2133" spans="5:9" s="2" customFormat="1" ht="12">
      <c r="E2133" s="50"/>
      <c r="F2133" s="50"/>
      <c r="G2133" s="50"/>
      <c r="H2133" s="50"/>
      <c r="I2133" s="50"/>
    </row>
    <row r="2134" spans="5:9" s="2" customFormat="1" ht="12">
      <c r="E2134" s="50"/>
      <c r="F2134" s="50"/>
      <c r="G2134" s="50"/>
      <c r="H2134" s="50"/>
      <c r="I2134" s="50"/>
    </row>
    <row r="2135" spans="5:9" s="2" customFormat="1" ht="12">
      <c r="E2135" s="50"/>
      <c r="F2135" s="50"/>
      <c r="G2135" s="50"/>
      <c r="H2135" s="50"/>
      <c r="I2135" s="50"/>
    </row>
    <row r="2136" spans="5:9" s="2" customFormat="1" ht="12">
      <c r="E2136" s="50"/>
      <c r="F2136" s="50"/>
      <c r="G2136" s="50"/>
      <c r="H2136" s="50"/>
      <c r="I2136" s="50"/>
    </row>
    <row r="2137" spans="5:9" s="2" customFormat="1" ht="12">
      <c r="E2137" s="50"/>
      <c r="F2137" s="50"/>
      <c r="G2137" s="50"/>
      <c r="H2137" s="50"/>
      <c r="I2137" s="50"/>
    </row>
    <row r="2138" spans="5:9" s="2" customFormat="1" ht="12">
      <c r="E2138" s="50"/>
      <c r="F2138" s="50"/>
      <c r="G2138" s="50"/>
      <c r="H2138" s="50"/>
      <c r="I2138" s="50"/>
    </row>
    <row r="2139" spans="5:9" s="2" customFormat="1" ht="12">
      <c r="E2139" s="50"/>
      <c r="F2139" s="50"/>
      <c r="G2139" s="50"/>
      <c r="H2139" s="50"/>
      <c r="I2139" s="50"/>
    </row>
    <row r="2140" spans="5:9" s="2" customFormat="1" ht="12">
      <c r="E2140" s="50"/>
      <c r="F2140" s="50"/>
      <c r="G2140" s="50"/>
      <c r="H2140" s="50"/>
      <c r="I2140" s="50"/>
    </row>
    <row r="2141" spans="5:9" s="2" customFormat="1" ht="12">
      <c r="E2141" s="50"/>
      <c r="F2141" s="50"/>
      <c r="G2141" s="50"/>
      <c r="H2141" s="50"/>
      <c r="I2141" s="50"/>
    </row>
    <row r="2142" spans="5:9" s="2" customFormat="1" ht="12">
      <c r="E2142" s="50"/>
      <c r="F2142" s="50"/>
      <c r="G2142" s="50"/>
      <c r="H2142" s="50"/>
      <c r="I2142" s="50"/>
    </row>
    <row r="2143" spans="5:9" s="2" customFormat="1" ht="12">
      <c r="E2143" s="50"/>
      <c r="F2143" s="50"/>
      <c r="G2143" s="50"/>
      <c r="H2143" s="50"/>
      <c r="I2143" s="50"/>
    </row>
    <row r="2144" spans="5:9" s="2" customFormat="1" ht="12">
      <c r="E2144" s="50"/>
      <c r="F2144" s="50"/>
      <c r="G2144" s="50"/>
      <c r="H2144" s="50"/>
      <c r="I2144" s="50"/>
    </row>
    <row r="2145" spans="5:9" s="2" customFormat="1" ht="12">
      <c r="E2145" s="50"/>
      <c r="F2145" s="50"/>
      <c r="G2145" s="50"/>
      <c r="H2145" s="50"/>
      <c r="I2145" s="50"/>
    </row>
    <row r="2146" spans="5:9" s="2" customFormat="1" ht="12">
      <c r="E2146" s="50"/>
      <c r="F2146" s="50"/>
      <c r="G2146" s="50"/>
      <c r="H2146" s="50"/>
      <c r="I2146" s="50"/>
    </row>
    <row r="2147" spans="5:9" s="2" customFormat="1" ht="12">
      <c r="E2147" s="50"/>
      <c r="F2147" s="50"/>
      <c r="G2147" s="50"/>
      <c r="H2147" s="50"/>
      <c r="I2147" s="50"/>
    </row>
    <row r="2148" spans="5:9" s="2" customFormat="1" ht="12">
      <c r="E2148" s="50"/>
      <c r="F2148" s="50"/>
      <c r="G2148" s="50"/>
      <c r="H2148" s="50"/>
      <c r="I2148" s="50"/>
    </row>
    <row r="2149" spans="5:9" s="2" customFormat="1" ht="12">
      <c r="E2149" s="50"/>
      <c r="F2149" s="50"/>
      <c r="G2149" s="50"/>
      <c r="H2149" s="50"/>
      <c r="I2149" s="50"/>
    </row>
    <row r="2150" spans="5:9" s="2" customFormat="1" ht="12">
      <c r="E2150" s="50"/>
      <c r="F2150" s="50"/>
      <c r="G2150" s="50"/>
      <c r="H2150" s="50"/>
      <c r="I2150" s="50"/>
    </row>
    <row r="2151" spans="5:9" s="2" customFormat="1" ht="12">
      <c r="E2151" s="50"/>
      <c r="F2151" s="50"/>
      <c r="G2151" s="50"/>
      <c r="H2151" s="50"/>
      <c r="I2151" s="50"/>
    </row>
    <row r="2152" spans="5:9" s="2" customFormat="1" ht="12">
      <c r="E2152" s="50"/>
      <c r="F2152" s="50"/>
      <c r="G2152" s="50"/>
      <c r="H2152" s="50"/>
      <c r="I2152" s="50"/>
    </row>
    <row r="2153" spans="5:9" s="2" customFormat="1" ht="12">
      <c r="E2153" s="50"/>
      <c r="F2153" s="50"/>
      <c r="G2153" s="50"/>
      <c r="H2153" s="50"/>
      <c r="I2153" s="50"/>
    </row>
    <row r="2154" spans="5:9" s="2" customFormat="1" ht="12">
      <c r="E2154" s="50"/>
      <c r="F2154" s="50"/>
      <c r="G2154" s="50"/>
      <c r="H2154" s="50"/>
      <c r="I2154" s="50"/>
    </row>
    <row r="2155" spans="5:9" s="2" customFormat="1" ht="12">
      <c r="E2155" s="50"/>
      <c r="F2155" s="50"/>
      <c r="G2155" s="50"/>
      <c r="H2155" s="50"/>
      <c r="I2155" s="50"/>
    </row>
    <row r="2156" spans="5:9" s="2" customFormat="1" ht="12">
      <c r="E2156" s="50"/>
      <c r="F2156" s="50"/>
      <c r="G2156" s="50"/>
      <c r="H2156" s="50"/>
      <c r="I2156" s="50"/>
    </row>
    <row r="2157" spans="5:9" s="2" customFormat="1" ht="12">
      <c r="E2157" s="50"/>
      <c r="F2157" s="50"/>
      <c r="G2157" s="50"/>
      <c r="H2157" s="50"/>
      <c r="I2157" s="50"/>
    </row>
    <row r="2158" spans="5:9" s="2" customFormat="1" ht="12">
      <c r="E2158" s="50"/>
      <c r="F2158" s="50"/>
      <c r="G2158" s="50"/>
      <c r="H2158" s="50"/>
      <c r="I2158" s="50"/>
    </row>
    <row r="2159" spans="5:9" s="2" customFormat="1" ht="12">
      <c r="E2159" s="50"/>
      <c r="F2159" s="50"/>
      <c r="G2159" s="50"/>
      <c r="H2159" s="50"/>
      <c r="I2159" s="50"/>
    </row>
    <row r="2160" spans="5:9" s="2" customFormat="1" ht="12">
      <c r="E2160" s="50"/>
      <c r="F2160" s="50"/>
      <c r="G2160" s="50"/>
      <c r="H2160" s="50"/>
      <c r="I2160" s="50"/>
    </row>
    <row r="2161" spans="5:9" s="2" customFormat="1" ht="12">
      <c r="E2161" s="50"/>
      <c r="F2161" s="50"/>
      <c r="G2161" s="50"/>
      <c r="H2161" s="50"/>
      <c r="I2161" s="50"/>
    </row>
    <row r="2162" spans="5:9" s="2" customFormat="1" ht="12">
      <c r="E2162" s="50"/>
      <c r="F2162" s="50"/>
      <c r="G2162" s="50"/>
      <c r="H2162" s="50"/>
      <c r="I2162" s="50"/>
    </row>
    <row r="2163" spans="5:9" s="2" customFormat="1" ht="12">
      <c r="E2163" s="50"/>
      <c r="F2163" s="50"/>
      <c r="G2163" s="50"/>
      <c r="H2163" s="50"/>
      <c r="I2163" s="50"/>
    </row>
    <row r="2164" spans="5:9" s="2" customFormat="1" ht="12">
      <c r="E2164" s="50"/>
      <c r="F2164" s="50"/>
      <c r="G2164" s="50"/>
      <c r="H2164" s="50"/>
      <c r="I2164" s="50"/>
    </row>
    <row r="2165" spans="5:9" s="2" customFormat="1" ht="12">
      <c r="E2165" s="50"/>
      <c r="F2165" s="50"/>
      <c r="G2165" s="50"/>
      <c r="H2165" s="50"/>
      <c r="I2165" s="50"/>
    </row>
    <row r="2166" spans="5:9" s="2" customFormat="1" ht="12">
      <c r="E2166" s="50"/>
      <c r="F2166" s="50"/>
      <c r="G2166" s="50"/>
      <c r="H2166" s="50"/>
      <c r="I2166" s="50"/>
    </row>
    <row r="2167" spans="5:9" s="2" customFormat="1" ht="12">
      <c r="E2167" s="50"/>
      <c r="F2167" s="50"/>
      <c r="G2167" s="50"/>
      <c r="H2167" s="50"/>
      <c r="I2167" s="50"/>
    </row>
    <row r="2168" spans="5:9" s="2" customFormat="1" ht="12">
      <c r="E2168" s="50"/>
      <c r="F2168" s="50"/>
      <c r="G2168" s="50"/>
      <c r="H2168" s="50"/>
      <c r="I2168" s="50"/>
    </row>
    <row r="2169" spans="5:9" s="2" customFormat="1" ht="12">
      <c r="E2169" s="50"/>
      <c r="F2169" s="50"/>
      <c r="G2169" s="50"/>
      <c r="H2169" s="50"/>
      <c r="I2169" s="50"/>
    </row>
    <row r="2170" spans="5:9" s="2" customFormat="1" ht="12">
      <c r="E2170" s="50"/>
      <c r="F2170" s="50"/>
      <c r="G2170" s="50"/>
      <c r="H2170" s="50"/>
      <c r="I2170" s="50"/>
    </row>
    <row r="2171" spans="5:9" s="2" customFormat="1" ht="12">
      <c r="E2171" s="50"/>
      <c r="F2171" s="50"/>
      <c r="G2171" s="50"/>
      <c r="H2171" s="50"/>
      <c r="I2171" s="50"/>
    </row>
    <row r="2172" spans="5:9" s="2" customFormat="1" ht="12">
      <c r="E2172" s="50"/>
      <c r="F2172" s="50"/>
      <c r="G2172" s="50"/>
      <c r="H2172" s="50"/>
      <c r="I2172" s="50"/>
    </row>
    <row r="2173" spans="5:9" s="2" customFormat="1" ht="12">
      <c r="E2173" s="50"/>
      <c r="F2173" s="50"/>
      <c r="G2173" s="50"/>
      <c r="H2173" s="50"/>
      <c r="I2173" s="50"/>
    </row>
    <row r="2174" spans="5:9" s="2" customFormat="1" ht="12">
      <c r="E2174" s="50"/>
      <c r="F2174" s="50"/>
      <c r="G2174" s="50"/>
      <c r="H2174" s="50"/>
      <c r="I2174" s="50"/>
    </row>
    <row r="2175" spans="5:9" s="2" customFormat="1" ht="12">
      <c r="E2175" s="50"/>
      <c r="F2175" s="50"/>
      <c r="G2175" s="50"/>
      <c r="H2175" s="50"/>
      <c r="I2175" s="50"/>
    </row>
    <row r="2176" spans="5:9" s="2" customFormat="1" ht="12">
      <c r="E2176" s="50"/>
      <c r="F2176" s="50"/>
      <c r="G2176" s="50"/>
      <c r="H2176" s="50"/>
      <c r="I2176" s="50"/>
    </row>
    <row r="2177" spans="5:9" s="2" customFormat="1" ht="12">
      <c r="E2177" s="50"/>
      <c r="F2177" s="50"/>
      <c r="G2177" s="50"/>
      <c r="H2177" s="50"/>
      <c r="I2177" s="50"/>
    </row>
    <row r="2178" spans="5:9" s="2" customFormat="1" ht="12">
      <c r="E2178" s="50"/>
      <c r="F2178" s="50"/>
      <c r="G2178" s="50"/>
      <c r="H2178" s="50"/>
      <c r="I2178" s="50"/>
    </row>
    <row r="2179" spans="5:9" s="2" customFormat="1" ht="12">
      <c r="E2179" s="50"/>
      <c r="F2179" s="50"/>
      <c r="G2179" s="50"/>
      <c r="H2179" s="50"/>
      <c r="I2179" s="50"/>
    </row>
    <row r="2180" spans="5:9" s="2" customFormat="1" ht="12">
      <c r="E2180" s="50"/>
      <c r="F2180" s="50"/>
      <c r="G2180" s="50"/>
      <c r="H2180" s="50"/>
      <c r="I2180" s="50"/>
    </row>
    <row r="2181" spans="5:9" s="2" customFormat="1" ht="12">
      <c r="E2181" s="50"/>
      <c r="F2181" s="50"/>
      <c r="G2181" s="50"/>
      <c r="H2181" s="50"/>
      <c r="I2181" s="50"/>
    </row>
    <row r="2182" spans="5:9" s="2" customFormat="1" ht="12">
      <c r="E2182" s="50"/>
      <c r="F2182" s="50"/>
      <c r="G2182" s="50"/>
      <c r="H2182" s="50"/>
      <c r="I2182" s="50"/>
    </row>
    <row r="2183" spans="5:9" s="2" customFormat="1" ht="12">
      <c r="E2183" s="50"/>
      <c r="F2183" s="50"/>
      <c r="G2183" s="50"/>
      <c r="H2183" s="50"/>
      <c r="I2183" s="50"/>
    </row>
    <row r="2184" spans="5:9" s="2" customFormat="1" ht="12">
      <c r="E2184" s="50"/>
      <c r="F2184" s="50"/>
      <c r="G2184" s="50"/>
      <c r="H2184" s="50"/>
      <c r="I2184" s="50"/>
    </row>
    <row r="2185" spans="5:9" s="2" customFormat="1" ht="12">
      <c r="E2185" s="50"/>
      <c r="F2185" s="50"/>
      <c r="G2185" s="50"/>
      <c r="H2185" s="50"/>
      <c r="I2185" s="50"/>
    </row>
    <row r="2186" spans="5:9" s="2" customFormat="1" ht="12">
      <c r="E2186" s="50"/>
      <c r="F2186" s="50"/>
      <c r="G2186" s="50"/>
      <c r="H2186" s="50"/>
      <c r="I2186" s="50"/>
    </row>
    <row r="2187" spans="5:9" s="2" customFormat="1" ht="12">
      <c r="E2187" s="50"/>
      <c r="F2187" s="50"/>
      <c r="G2187" s="50"/>
      <c r="H2187" s="50"/>
      <c r="I2187" s="50"/>
    </row>
    <row r="2188" spans="5:9" s="2" customFormat="1" ht="12">
      <c r="E2188" s="50"/>
      <c r="F2188" s="50"/>
      <c r="G2188" s="50"/>
      <c r="H2188" s="50"/>
      <c r="I2188" s="50"/>
    </row>
    <row r="2189" spans="5:9" s="2" customFormat="1" ht="12">
      <c r="E2189" s="50"/>
      <c r="F2189" s="50"/>
      <c r="G2189" s="50"/>
      <c r="H2189" s="50"/>
      <c r="I2189" s="50"/>
    </row>
    <row r="2190" spans="5:9" s="2" customFormat="1" ht="12">
      <c r="E2190" s="50"/>
      <c r="F2190" s="50"/>
      <c r="G2190" s="50"/>
      <c r="H2190" s="50"/>
      <c r="I2190" s="50"/>
    </row>
    <row r="2191" spans="5:9" s="2" customFormat="1" ht="12">
      <c r="E2191" s="50"/>
      <c r="F2191" s="50"/>
      <c r="G2191" s="50"/>
      <c r="H2191" s="50"/>
      <c r="I2191" s="50"/>
    </row>
    <row r="2192" spans="5:9" s="2" customFormat="1" ht="12">
      <c r="E2192" s="50"/>
      <c r="F2192" s="50"/>
      <c r="G2192" s="50"/>
      <c r="H2192" s="50"/>
      <c r="I2192" s="50"/>
    </row>
    <row r="2193" spans="5:9" s="2" customFormat="1" ht="12">
      <c r="E2193" s="50"/>
      <c r="F2193" s="50"/>
      <c r="G2193" s="50"/>
      <c r="H2193" s="50"/>
      <c r="I2193" s="50"/>
    </row>
    <row r="2194" spans="5:9" s="2" customFormat="1" ht="12">
      <c r="E2194" s="50"/>
      <c r="F2194" s="50"/>
      <c r="G2194" s="50"/>
      <c r="H2194" s="50"/>
      <c r="I2194" s="50"/>
    </row>
    <row r="2195" spans="5:9" s="2" customFormat="1" ht="12">
      <c r="E2195" s="50"/>
      <c r="F2195" s="50"/>
      <c r="G2195" s="50"/>
      <c r="H2195" s="50"/>
      <c r="I2195" s="50"/>
    </row>
    <row r="2196" spans="5:9" s="2" customFormat="1" ht="12">
      <c r="E2196" s="50"/>
      <c r="F2196" s="50"/>
      <c r="G2196" s="50"/>
      <c r="H2196" s="50"/>
      <c r="I2196" s="50"/>
    </row>
    <row r="2197" spans="5:9" s="2" customFormat="1" ht="12">
      <c r="E2197" s="50"/>
      <c r="F2197" s="50"/>
      <c r="G2197" s="50"/>
      <c r="H2197" s="50"/>
      <c r="I2197" s="50"/>
    </row>
    <row r="2198" spans="5:9" s="2" customFormat="1" ht="12">
      <c r="E2198" s="50"/>
      <c r="F2198" s="50"/>
      <c r="G2198" s="50"/>
      <c r="H2198" s="50"/>
      <c r="I2198" s="50"/>
    </row>
    <row r="2199" spans="5:9" s="2" customFormat="1" ht="12">
      <c r="E2199" s="50"/>
      <c r="F2199" s="50"/>
      <c r="G2199" s="50"/>
      <c r="H2199" s="50"/>
      <c r="I2199" s="50"/>
    </row>
    <row r="2200" spans="5:9" s="2" customFormat="1" ht="12">
      <c r="E2200" s="50"/>
      <c r="F2200" s="50"/>
      <c r="G2200" s="50"/>
      <c r="H2200" s="50"/>
      <c r="I2200" s="50"/>
    </row>
    <row r="2201" spans="5:9" s="2" customFormat="1" ht="12">
      <c r="E2201" s="50"/>
      <c r="F2201" s="50"/>
      <c r="G2201" s="50"/>
      <c r="H2201" s="50"/>
      <c r="I2201" s="50"/>
    </row>
    <row r="2202" spans="5:9" s="2" customFormat="1" ht="12">
      <c r="E2202" s="50"/>
      <c r="F2202" s="50"/>
      <c r="G2202" s="50"/>
      <c r="H2202" s="50"/>
      <c r="I2202" s="50"/>
    </row>
    <row r="2203" spans="5:9" s="2" customFormat="1" ht="12">
      <c r="E2203" s="50"/>
      <c r="F2203" s="50"/>
      <c r="G2203" s="50"/>
      <c r="H2203" s="50"/>
      <c r="I2203" s="50"/>
    </row>
    <row r="2204" spans="5:9" s="2" customFormat="1" ht="12">
      <c r="E2204" s="50"/>
      <c r="F2204" s="50"/>
      <c r="G2204" s="50"/>
      <c r="H2204" s="50"/>
      <c r="I2204" s="50"/>
    </row>
    <row r="2205" spans="5:9" s="2" customFormat="1" ht="12">
      <c r="E2205" s="50"/>
      <c r="F2205" s="50"/>
      <c r="G2205" s="50"/>
      <c r="H2205" s="50"/>
      <c r="I2205" s="50"/>
    </row>
    <row r="2206" spans="5:9" s="2" customFormat="1" ht="12">
      <c r="E2206" s="50"/>
      <c r="F2206" s="50"/>
      <c r="G2206" s="50"/>
      <c r="H2206" s="50"/>
      <c r="I2206" s="50"/>
    </row>
    <row r="2207" spans="5:9" s="2" customFormat="1" ht="12">
      <c r="E2207" s="50"/>
      <c r="F2207" s="50"/>
      <c r="G2207" s="50"/>
      <c r="H2207" s="50"/>
      <c r="I2207" s="50"/>
    </row>
    <row r="2208" spans="5:9" s="2" customFormat="1" ht="12">
      <c r="E2208" s="50"/>
      <c r="F2208" s="50"/>
      <c r="G2208" s="50"/>
      <c r="H2208" s="50"/>
      <c r="I2208" s="50"/>
    </row>
    <row r="2209" spans="5:9" s="2" customFormat="1" ht="12">
      <c r="E2209" s="50"/>
      <c r="F2209" s="50"/>
      <c r="G2209" s="50"/>
      <c r="H2209" s="50"/>
      <c r="I2209" s="50"/>
    </row>
    <row r="2210" spans="5:9" s="2" customFormat="1" ht="12">
      <c r="E2210" s="50"/>
      <c r="F2210" s="50"/>
      <c r="G2210" s="50"/>
      <c r="H2210" s="50"/>
      <c r="I2210" s="50"/>
    </row>
    <row r="2211" spans="5:9" s="2" customFormat="1" ht="12">
      <c r="E2211" s="50"/>
      <c r="F2211" s="50"/>
      <c r="G2211" s="50"/>
      <c r="H2211" s="50"/>
      <c r="I2211" s="50"/>
    </row>
    <row r="2212" spans="5:9" s="2" customFormat="1" ht="12">
      <c r="E2212" s="50"/>
      <c r="F2212" s="50"/>
      <c r="G2212" s="50"/>
      <c r="H2212" s="50"/>
      <c r="I2212" s="50"/>
    </row>
    <row r="2213" spans="5:9" s="2" customFormat="1" ht="12">
      <c r="E2213" s="50"/>
      <c r="F2213" s="50"/>
      <c r="G2213" s="50"/>
      <c r="H2213" s="50"/>
      <c r="I2213" s="50"/>
    </row>
    <row r="2214" spans="5:9" s="2" customFormat="1" ht="12">
      <c r="E2214" s="50"/>
      <c r="F2214" s="50"/>
      <c r="G2214" s="50"/>
      <c r="H2214" s="50"/>
      <c r="I2214" s="50"/>
    </row>
    <row r="2215" spans="5:9" s="2" customFormat="1" ht="12">
      <c r="E2215" s="50"/>
      <c r="F2215" s="50"/>
      <c r="G2215" s="50"/>
      <c r="H2215" s="50"/>
      <c r="I2215" s="50"/>
    </row>
    <row r="2216" spans="5:9" s="2" customFormat="1" ht="12">
      <c r="E2216" s="50"/>
      <c r="F2216" s="50"/>
      <c r="G2216" s="50"/>
      <c r="H2216" s="50"/>
      <c r="I2216" s="50"/>
    </row>
    <row r="2217" spans="5:9" s="2" customFormat="1" ht="12">
      <c r="E2217" s="50"/>
      <c r="F2217" s="50"/>
      <c r="G2217" s="50"/>
      <c r="H2217" s="50"/>
      <c r="I2217" s="50"/>
    </row>
    <row r="2218" spans="5:9" s="2" customFormat="1" ht="12">
      <c r="E2218" s="50"/>
      <c r="F2218" s="50"/>
      <c r="G2218" s="50"/>
      <c r="H2218" s="50"/>
      <c r="I2218" s="50"/>
    </row>
    <row r="2219" spans="5:9" s="2" customFormat="1" ht="12">
      <c r="E2219" s="50"/>
      <c r="F2219" s="50"/>
      <c r="G2219" s="50"/>
      <c r="H2219" s="50"/>
      <c r="I2219" s="50"/>
    </row>
    <row r="2220" spans="5:9" s="2" customFormat="1" ht="12">
      <c r="E2220" s="50"/>
      <c r="F2220" s="50"/>
      <c r="G2220" s="50"/>
      <c r="H2220" s="50"/>
      <c r="I2220" s="50"/>
    </row>
    <row r="2221" spans="5:9" s="2" customFormat="1" ht="12">
      <c r="E2221" s="50"/>
      <c r="F2221" s="50"/>
      <c r="G2221" s="50"/>
      <c r="H2221" s="50"/>
      <c r="I2221" s="50"/>
    </row>
    <row r="2222" spans="5:9" s="2" customFormat="1" ht="12">
      <c r="E2222" s="50"/>
      <c r="F2222" s="50"/>
      <c r="G2222" s="50"/>
      <c r="H2222" s="50"/>
      <c r="I2222" s="50"/>
    </row>
    <row r="2223" spans="5:9" s="2" customFormat="1" ht="12">
      <c r="E2223" s="50"/>
      <c r="F2223" s="50"/>
      <c r="G2223" s="50"/>
      <c r="H2223" s="50"/>
      <c r="I2223" s="50"/>
    </row>
    <row r="2224" spans="5:9" s="2" customFormat="1" ht="12">
      <c r="E2224" s="50"/>
      <c r="F2224" s="50"/>
      <c r="G2224" s="50"/>
      <c r="H2224" s="50"/>
      <c r="I2224" s="50"/>
    </row>
    <row r="2225" spans="5:9" s="2" customFormat="1" ht="12">
      <c r="E2225" s="50"/>
      <c r="F2225" s="50"/>
      <c r="G2225" s="50"/>
      <c r="H2225" s="50"/>
      <c r="I2225" s="50"/>
    </row>
    <row r="2226" spans="5:9" s="2" customFormat="1" ht="12">
      <c r="E2226" s="50"/>
      <c r="F2226" s="50"/>
      <c r="G2226" s="50"/>
      <c r="H2226" s="50"/>
      <c r="I2226" s="50"/>
    </row>
    <row r="2227" spans="5:9" s="2" customFormat="1" ht="12">
      <c r="E2227" s="50"/>
      <c r="F2227" s="50"/>
      <c r="G2227" s="50"/>
      <c r="H2227" s="50"/>
      <c r="I2227" s="50"/>
    </row>
    <row r="2228" spans="5:9" s="2" customFormat="1" ht="12">
      <c r="E2228" s="50"/>
      <c r="F2228" s="50"/>
      <c r="G2228" s="50"/>
      <c r="H2228" s="50"/>
      <c r="I2228" s="50"/>
    </row>
    <row r="2229" spans="5:9" s="2" customFormat="1" ht="12">
      <c r="E2229" s="50"/>
      <c r="F2229" s="50"/>
      <c r="G2229" s="50"/>
      <c r="H2229" s="50"/>
      <c r="I2229" s="50"/>
    </row>
    <row r="2230" spans="5:9" s="2" customFormat="1" ht="12">
      <c r="E2230" s="50"/>
      <c r="F2230" s="50"/>
      <c r="G2230" s="50"/>
      <c r="H2230" s="50"/>
      <c r="I2230" s="50"/>
    </row>
    <row r="2231" spans="5:9" s="2" customFormat="1" ht="12">
      <c r="E2231" s="50"/>
      <c r="F2231" s="50"/>
      <c r="G2231" s="50"/>
      <c r="H2231" s="50"/>
      <c r="I2231" s="50"/>
    </row>
    <row r="2232" spans="5:9" s="2" customFormat="1" ht="12">
      <c r="E2232" s="50"/>
      <c r="F2232" s="50"/>
      <c r="G2232" s="50"/>
      <c r="H2232" s="50"/>
      <c r="I2232" s="50"/>
    </row>
    <row r="2233" spans="5:9" s="2" customFormat="1" ht="12">
      <c r="E2233" s="50"/>
      <c r="F2233" s="50"/>
      <c r="G2233" s="50"/>
      <c r="H2233" s="50"/>
      <c r="I2233" s="50"/>
    </row>
    <row r="2234" spans="5:9" s="2" customFormat="1" ht="12">
      <c r="E2234" s="50"/>
      <c r="F2234" s="50"/>
      <c r="G2234" s="50"/>
      <c r="H2234" s="50"/>
      <c r="I2234" s="50"/>
    </row>
    <row r="2235" spans="5:9" s="2" customFormat="1" ht="12">
      <c r="E2235" s="50"/>
      <c r="F2235" s="50"/>
      <c r="G2235" s="50"/>
      <c r="H2235" s="50"/>
      <c r="I2235" s="50"/>
    </row>
    <row r="2236" spans="5:9" s="2" customFormat="1" ht="12">
      <c r="E2236" s="50"/>
      <c r="F2236" s="50"/>
      <c r="G2236" s="50"/>
      <c r="H2236" s="50"/>
      <c r="I2236" s="50"/>
    </row>
    <row r="2237" spans="5:9" s="2" customFormat="1" ht="12">
      <c r="E2237" s="50"/>
      <c r="F2237" s="50"/>
      <c r="G2237" s="50"/>
      <c r="H2237" s="50"/>
      <c r="I2237" s="50"/>
    </row>
    <row r="2238" spans="5:9" s="2" customFormat="1" ht="12">
      <c r="E2238" s="50"/>
      <c r="F2238" s="50"/>
      <c r="G2238" s="50"/>
      <c r="H2238" s="50"/>
      <c r="I2238" s="50"/>
    </row>
    <row r="2239" spans="5:9" s="2" customFormat="1" ht="12">
      <c r="E2239" s="50"/>
      <c r="F2239" s="50"/>
      <c r="G2239" s="50"/>
      <c r="H2239" s="50"/>
      <c r="I2239" s="50"/>
    </row>
    <row r="2240" spans="5:9" s="2" customFormat="1" ht="12">
      <c r="E2240" s="50"/>
      <c r="F2240" s="50"/>
      <c r="G2240" s="50"/>
      <c r="H2240" s="50"/>
      <c r="I2240" s="50"/>
    </row>
    <row r="2241" spans="5:9" s="2" customFormat="1" ht="12">
      <c r="E2241" s="50"/>
      <c r="F2241" s="50"/>
      <c r="G2241" s="50"/>
      <c r="H2241" s="50"/>
      <c r="I2241" s="50"/>
    </row>
    <row r="2242" spans="5:9" s="2" customFormat="1" ht="12">
      <c r="E2242" s="50"/>
      <c r="F2242" s="50"/>
      <c r="G2242" s="50"/>
      <c r="H2242" s="50"/>
      <c r="I2242" s="50"/>
    </row>
    <row r="2243" spans="5:9" s="2" customFormat="1" ht="12">
      <c r="E2243" s="50"/>
      <c r="F2243" s="50"/>
      <c r="G2243" s="50"/>
      <c r="H2243" s="50"/>
      <c r="I2243" s="50"/>
    </row>
    <row r="2244" spans="5:9" s="2" customFormat="1" ht="12">
      <c r="E2244" s="50"/>
      <c r="F2244" s="50"/>
      <c r="G2244" s="50"/>
      <c r="H2244" s="50"/>
      <c r="I2244" s="50"/>
    </row>
    <row r="2245" spans="5:9" s="2" customFormat="1" ht="12">
      <c r="E2245" s="50"/>
      <c r="F2245" s="50"/>
      <c r="G2245" s="50"/>
      <c r="H2245" s="50"/>
      <c r="I2245" s="50"/>
    </row>
    <row r="2246" spans="5:9" s="2" customFormat="1" ht="12">
      <c r="E2246" s="50"/>
      <c r="F2246" s="50"/>
      <c r="G2246" s="50"/>
      <c r="H2246" s="50"/>
      <c r="I2246" s="50"/>
    </row>
    <row r="2247" spans="5:9" s="2" customFormat="1" ht="12">
      <c r="E2247" s="50"/>
      <c r="F2247" s="50"/>
      <c r="G2247" s="50"/>
      <c r="H2247" s="50"/>
      <c r="I2247" s="50"/>
    </row>
    <row r="2248" spans="5:9" s="2" customFormat="1" ht="12">
      <c r="E2248" s="50"/>
      <c r="F2248" s="50"/>
      <c r="G2248" s="50"/>
      <c r="H2248" s="50"/>
      <c r="I2248" s="50"/>
    </row>
    <row r="2249" spans="5:9" s="2" customFormat="1" ht="12">
      <c r="E2249" s="50"/>
      <c r="F2249" s="50"/>
      <c r="G2249" s="50"/>
      <c r="H2249" s="50"/>
      <c r="I2249" s="50"/>
    </row>
    <row r="2250" spans="5:9" s="2" customFormat="1" ht="12">
      <c r="E2250" s="50"/>
      <c r="F2250" s="50"/>
      <c r="G2250" s="50"/>
      <c r="H2250" s="50"/>
      <c r="I2250" s="50"/>
    </row>
    <row r="2251" spans="5:9" s="2" customFormat="1" ht="12">
      <c r="E2251" s="50"/>
      <c r="F2251" s="50"/>
      <c r="G2251" s="50"/>
      <c r="H2251" s="50"/>
      <c r="I2251" s="50"/>
    </row>
    <row r="2252" spans="5:9" s="2" customFormat="1" ht="12">
      <c r="E2252" s="50"/>
      <c r="F2252" s="50"/>
      <c r="G2252" s="50"/>
      <c r="H2252" s="50"/>
      <c r="I2252" s="50"/>
    </row>
    <row r="2253" spans="5:9" s="2" customFormat="1" ht="12">
      <c r="E2253" s="50"/>
      <c r="F2253" s="50"/>
      <c r="G2253" s="50"/>
      <c r="H2253" s="50"/>
      <c r="I2253" s="50"/>
    </row>
    <row r="2254" spans="5:9" s="2" customFormat="1" ht="12">
      <c r="E2254" s="50"/>
      <c r="F2254" s="50"/>
      <c r="G2254" s="50"/>
      <c r="H2254" s="50"/>
      <c r="I2254" s="50"/>
    </row>
    <row r="2255" spans="5:9" s="2" customFormat="1" ht="12">
      <c r="E2255" s="50"/>
      <c r="F2255" s="50"/>
      <c r="G2255" s="50"/>
      <c r="H2255" s="50"/>
      <c r="I2255" s="50"/>
    </row>
    <row r="2256" spans="5:9" s="2" customFormat="1" ht="12">
      <c r="E2256" s="50"/>
      <c r="F2256" s="50"/>
      <c r="G2256" s="50"/>
      <c r="H2256" s="50"/>
      <c r="I2256" s="50"/>
    </row>
    <row r="2257" spans="5:9" s="2" customFormat="1" ht="12">
      <c r="E2257" s="50"/>
      <c r="F2257" s="50"/>
      <c r="G2257" s="50"/>
      <c r="H2257" s="50"/>
      <c r="I2257" s="50"/>
    </row>
    <row r="2258" spans="5:9" s="2" customFormat="1" ht="12">
      <c r="E2258" s="50"/>
      <c r="F2258" s="50"/>
      <c r="G2258" s="50"/>
      <c r="H2258" s="50"/>
      <c r="I2258" s="50"/>
    </row>
    <row r="2259" spans="5:9" s="2" customFormat="1" ht="12">
      <c r="E2259" s="50"/>
      <c r="F2259" s="50"/>
      <c r="G2259" s="50"/>
      <c r="H2259" s="50"/>
      <c r="I2259" s="50"/>
    </row>
    <row r="2260" spans="5:9" s="2" customFormat="1" ht="12">
      <c r="E2260" s="50"/>
      <c r="F2260" s="50"/>
      <c r="G2260" s="50"/>
      <c r="H2260" s="50"/>
      <c r="I2260" s="50"/>
    </row>
    <row r="2261" spans="5:9" s="2" customFormat="1" ht="12">
      <c r="E2261" s="50"/>
      <c r="F2261" s="50"/>
      <c r="G2261" s="50"/>
      <c r="H2261" s="50"/>
      <c r="I2261" s="50"/>
    </row>
    <row r="2262" spans="5:9" s="2" customFormat="1" ht="12">
      <c r="E2262" s="50"/>
      <c r="F2262" s="50"/>
      <c r="G2262" s="50"/>
      <c r="H2262" s="50"/>
      <c r="I2262" s="50"/>
    </row>
    <row r="2263" spans="5:9" s="2" customFormat="1" ht="12">
      <c r="E2263" s="50"/>
      <c r="F2263" s="50"/>
      <c r="G2263" s="50"/>
      <c r="H2263" s="50"/>
      <c r="I2263" s="50"/>
    </row>
    <row r="2264" spans="5:9" s="2" customFormat="1" ht="12">
      <c r="E2264" s="50"/>
      <c r="F2264" s="50"/>
      <c r="G2264" s="50"/>
      <c r="H2264" s="50"/>
      <c r="I2264" s="50"/>
    </row>
    <row r="2265" spans="5:9" s="2" customFormat="1" ht="12">
      <c r="E2265" s="50"/>
      <c r="F2265" s="50"/>
      <c r="G2265" s="50"/>
      <c r="H2265" s="50"/>
      <c r="I2265" s="50"/>
    </row>
    <row r="2266" spans="5:9" s="2" customFormat="1" ht="12">
      <c r="E2266" s="50"/>
      <c r="F2266" s="50"/>
      <c r="G2266" s="50"/>
      <c r="H2266" s="50"/>
      <c r="I2266" s="50"/>
    </row>
    <row r="2267" spans="5:9" s="2" customFormat="1" ht="12">
      <c r="E2267" s="50"/>
      <c r="F2267" s="50"/>
      <c r="G2267" s="50"/>
      <c r="H2267" s="50"/>
      <c r="I2267" s="50"/>
    </row>
    <row r="2268" spans="5:9" s="2" customFormat="1" ht="12">
      <c r="E2268" s="50"/>
      <c r="F2268" s="50"/>
      <c r="G2268" s="50"/>
      <c r="H2268" s="50"/>
      <c r="I2268" s="50"/>
    </row>
    <row r="2269" spans="5:9" s="2" customFormat="1" ht="12">
      <c r="E2269" s="50"/>
      <c r="F2269" s="50"/>
      <c r="G2269" s="50"/>
      <c r="H2269" s="50"/>
      <c r="I2269" s="50"/>
    </row>
    <row r="2270" spans="5:9" s="2" customFormat="1" ht="12">
      <c r="E2270" s="50"/>
      <c r="F2270" s="50"/>
      <c r="G2270" s="50"/>
      <c r="H2270" s="50"/>
      <c r="I2270" s="50"/>
    </row>
    <row r="2271" spans="5:9" s="2" customFormat="1" ht="12">
      <c r="E2271" s="50"/>
      <c r="F2271" s="50"/>
      <c r="G2271" s="50"/>
      <c r="H2271" s="50"/>
      <c r="I2271" s="50"/>
    </row>
    <row r="2272" spans="5:9" s="2" customFormat="1" ht="12">
      <c r="E2272" s="50"/>
      <c r="F2272" s="50"/>
      <c r="G2272" s="50"/>
      <c r="H2272" s="50"/>
      <c r="I2272" s="50"/>
    </row>
    <row r="2273" spans="5:9" s="2" customFormat="1" ht="12">
      <c r="E2273" s="50"/>
      <c r="F2273" s="50"/>
      <c r="G2273" s="50"/>
      <c r="H2273" s="50"/>
      <c r="I2273" s="50"/>
    </row>
    <row r="2274" spans="5:9" s="2" customFormat="1" ht="12">
      <c r="E2274" s="50"/>
      <c r="F2274" s="50"/>
      <c r="G2274" s="50"/>
      <c r="H2274" s="50"/>
      <c r="I2274" s="50"/>
    </row>
    <row r="2275" spans="5:9" s="2" customFormat="1" ht="12">
      <c r="E2275" s="50"/>
      <c r="F2275" s="50"/>
      <c r="G2275" s="50"/>
      <c r="H2275" s="50"/>
      <c r="I2275" s="50"/>
    </row>
    <row r="2276" spans="5:9" s="2" customFormat="1" ht="12">
      <c r="E2276" s="50"/>
      <c r="F2276" s="50"/>
      <c r="G2276" s="50"/>
      <c r="H2276" s="50"/>
      <c r="I2276" s="50"/>
    </row>
    <row r="2277" spans="5:9" s="2" customFormat="1" ht="12">
      <c r="E2277" s="50"/>
      <c r="F2277" s="50"/>
      <c r="G2277" s="50"/>
      <c r="H2277" s="50"/>
      <c r="I2277" s="50"/>
    </row>
    <row r="2278" spans="5:9" s="2" customFormat="1" ht="12">
      <c r="E2278" s="50"/>
      <c r="F2278" s="50"/>
      <c r="G2278" s="50"/>
      <c r="H2278" s="50"/>
      <c r="I2278" s="50"/>
    </row>
    <row r="2279" spans="5:9" s="2" customFormat="1" ht="12">
      <c r="E2279" s="50"/>
      <c r="F2279" s="50"/>
      <c r="G2279" s="50"/>
      <c r="H2279" s="50"/>
      <c r="I2279" s="50"/>
    </row>
    <row r="2280" spans="5:9" s="2" customFormat="1" ht="12">
      <c r="E2280" s="50"/>
      <c r="F2280" s="50"/>
      <c r="G2280" s="50"/>
      <c r="H2280" s="50"/>
      <c r="I2280" s="50"/>
    </row>
    <row r="2281" spans="5:9" s="2" customFormat="1" ht="12">
      <c r="E2281" s="50"/>
      <c r="F2281" s="50"/>
      <c r="G2281" s="50"/>
      <c r="H2281" s="50"/>
      <c r="I2281" s="50"/>
    </row>
    <row r="2282" spans="5:9" s="2" customFormat="1" ht="12">
      <c r="E2282" s="50"/>
      <c r="F2282" s="50"/>
      <c r="G2282" s="50"/>
      <c r="H2282" s="50"/>
      <c r="I2282" s="50"/>
    </row>
    <row r="2283" spans="5:9" s="2" customFormat="1" ht="12">
      <c r="E2283" s="50"/>
      <c r="F2283" s="50"/>
      <c r="G2283" s="50"/>
      <c r="H2283" s="50"/>
      <c r="I2283" s="50"/>
    </row>
    <row r="2284" spans="5:9" s="2" customFormat="1" ht="12">
      <c r="E2284" s="50"/>
      <c r="F2284" s="50"/>
      <c r="G2284" s="50"/>
      <c r="H2284" s="50"/>
      <c r="I2284" s="50"/>
    </row>
    <row r="2285" spans="5:9" s="2" customFormat="1" ht="12">
      <c r="E2285" s="50"/>
      <c r="F2285" s="50"/>
      <c r="G2285" s="50"/>
      <c r="H2285" s="50"/>
      <c r="I2285" s="50"/>
    </row>
    <row r="2286" spans="5:9" s="2" customFormat="1" ht="12">
      <c r="E2286" s="50"/>
      <c r="F2286" s="50"/>
      <c r="G2286" s="50"/>
      <c r="H2286" s="50"/>
      <c r="I2286" s="50"/>
    </row>
    <row r="2287" spans="5:9" s="2" customFormat="1" ht="12">
      <c r="E2287" s="50"/>
      <c r="F2287" s="50"/>
      <c r="G2287" s="50"/>
      <c r="H2287" s="50"/>
      <c r="I2287" s="50"/>
    </row>
    <row r="2288" spans="5:9" s="2" customFormat="1" ht="12">
      <c r="E2288" s="50"/>
      <c r="F2288" s="50"/>
      <c r="G2288" s="50"/>
      <c r="H2288" s="50"/>
      <c r="I2288" s="50"/>
    </row>
    <row r="2289" spans="5:9" s="2" customFormat="1" ht="12">
      <c r="E2289" s="50"/>
      <c r="F2289" s="50"/>
      <c r="G2289" s="50"/>
      <c r="H2289" s="50"/>
      <c r="I2289" s="50"/>
    </row>
    <row r="2290" spans="5:9" s="2" customFormat="1" ht="12">
      <c r="E2290" s="50"/>
      <c r="F2290" s="50"/>
      <c r="G2290" s="50"/>
      <c r="H2290" s="50"/>
      <c r="I2290" s="50"/>
    </row>
    <row r="2291" spans="5:9" s="2" customFormat="1" ht="12">
      <c r="E2291" s="50"/>
      <c r="F2291" s="50"/>
      <c r="G2291" s="50"/>
      <c r="H2291" s="50"/>
      <c r="I2291" s="50"/>
    </row>
    <row r="2292" spans="5:9" s="2" customFormat="1" ht="12">
      <c r="E2292" s="50"/>
      <c r="F2292" s="50"/>
      <c r="G2292" s="50"/>
      <c r="H2292" s="50"/>
      <c r="I2292" s="50"/>
    </row>
    <row r="2293" spans="5:9" s="2" customFormat="1" ht="12">
      <c r="E2293" s="50"/>
      <c r="F2293" s="50"/>
      <c r="G2293" s="50"/>
      <c r="H2293" s="50"/>
      <c r="I2293" s="50"/>
    </row>
    <row r="2294" spans="5:9" s="2" customFormat="1" ht="12">
      <c r="E2294" s="50"/>
      <c r="F2294" s="50"/>
      <c r="G2294" s="50"/>
      <c r="H2294" s="50"/>
      <c r="I2294" s="50"/>
    </row>
    <row r="2295" spans="5:9" s="2" customFormat="1" ht="12">
      <c r="E2295" s="50"/>
      <c r="F2295" s="50"/>
      <c r="G2295" s="50"/>
      <c r="H2295" s="50"/>
      <c r="I2295" s="50"/>
    </row>
    <row r="2296" spans="5:9" s="2" customFormat="1" ht="12">
      <c r="E2296" s="50"/>
      <c r="F2296" s="50"/>
      <c r="G2296" s="50"/>
      <c r="H2296" s="50"/>
      <c r="I2296" s="50"/>
    </row>
    <row r="2297" spans="5:9" s="2" customFormat="1" ht="12">
      <c r="E2297" s="50"/>
      <c r="F2297" s="50"/>
      <c r="G2297" s="50"/>
      <c r="H2297" s="50"/>
      <c r="I2297" s="50"/>
    </row>
    <row r="2298" spans="5:9" s="2" customFormat="1" ht="12">
      <c r="E2298" s="50"/>
      <c r="F2298" s="50"/>
      <c r="G2298" s="50"/>
      <c r="H2298" s="50"/>
      <c r="I2298" s="50"/>
    </row>
    <row r="2299" spans="5:9" s="2" customFormat="1" ht="12">
      <c r="E2299" s="50"/>
      <c r="F2299" s="50"/>
      <c r="G2299" s="50"/>
      <c r="H2299" s="50"/>
      <c r="I2299" s="50"/>
    </row>
    <row r="2300" spans="5:9" s="2" customFormat="1" ht="12">
      <c r="E2300" s="50"/>
      <c r="F2300" s="50"/>
      <c r="G2300" s="50"/>
      <c r="H2300" s="50"/>
      <c r="I2300" s="50"/>
    </row>
    <row r="2301" spans="5:9" s="2" customFormat="1" ht="12">
      <c r="E2301" s="50"/>
      <c r="F2301" s="50"/>
      <c r="G2301" s="50"/>
      <c r="H2301" s="50"/>
      <c r="I2301" s="50"/>
    </row>
    <row r="2302" spans="5:9" s="2" customFormat="1" ht="12">
      <c r="E2302" s="50"/>
      <c r="F2302" s="50"/>
      <c r="G2302" s="50"/>
      <c r="H2302" s="50"/>
      <c r="I2302" s="50"/>
    </row>
    <row r="2303" spans="5:9" s="2" customFormat="1" ht="12">
      <c r="E2303" s="50"/>
      <c r="F2303" s="50"/>
      <c r="G2303" s="50"/>
      <c r="H2303" s="50"/>
      <c r="I2303" s="50"/>
    </row>
    <row r="2304" spans="5:9" s="2" customFormat="1" ht="12">
      <c r="E2304" s="50"/>
      <c r="F2304" s="50"/>
      <c r="G2304" s="50"/>
      <c r="H2304" s="50"/>
      <c r="I2304" s="50"/>
    </row>
    <row r="2305" spans="5:9" s="2" customFormat="1" ht="12">
      <c r="E2305" s="50"/>
      <c r="F2305" s="50"/>
      <c r="G2305" s="50"/>
      <c r="H2305" s="50"/>
      <c r="I2305" s="50"/>
    </row>
    <row r="2306" spans="5:9" s="2" customFormat="1" ht="12">
      <c r="E2306" s="50"/>
      <c r="F2306" s="50"/>
      <c r="G2306" s="50"/>
      <c r="H2306" s="50"/>
      <c r="I2306" s="50"/>
    </row>
    <row r="2307" spans="5:9" s="2" customFormat="1" ht="12">
      <c r="E2307" s="50"/>
      <c r="F2307" s="50"/>
      <c r="G2307" s="50"/>
      <c r="H2307" s="50"/>
      <c r="I2307" s="50"/>
    </row>
    <row r="2308" spans="5:9" s="2" customFormat="1" ht="12">
      <c r="E2308" s="50"/>
      <c r="F2308" s="50"/>
      <c r="G2308" s="50"/>
      <c r="H2308" s="50"/>
      <c r="I2308" s="50"/>
    </row>
    <row r="2309" spans="5:9" s="2" customFormat="1" ht="12">
      <c r="E2309" s="50"/>
      <c r="F2309" s="50"/>
      <c r="G2309" s="50"/>
      <c r="H2309" s="50"/>
      <c r="I2309" s="50"/>
    </row>
    <row r="2310" spans="5:9" s="2" customFormat="1" ht="12">
      <c r="E2310" s="50"/>
      <c r="F2310" s="50"/>
      <c r="G2310" s="50"/>
      <c r="H2310" s="50"/>
      <c r="I2310" s="50"/>
    </row>
    <row r="2311" spans="5:9" s="2" customFormat="1" ht="12">
      <c r="E2311" s="50"/>
      <c r="F2311" s="50"/>
      <c r="G2311" s="50"/>
      <c r="H2311" s="50"/>
      <c r="I2311" s="50"/>
    </row>
    <row r="2312" spans="5:9" s="2" customFormat="1" ht="12">
      <c r="E2312" s="50"/>
      <c r="F2312" s="50"/>
      <c r="G2312" s="50"/>
      <c r="H2312" s="50"/>
      <c r="I2312" s="50"/>
    </row>
    <row r="2313" spans="5:9" s="2" customFormat="1" ht="12">
      <c r="E2313" s="50"/>
      <c r="F2313" s="50"/>
      <c r="G2313" s="50"/>
      <c r="H2313" s="50"/>
      <c r="I2313" s="50"/>
    </row>
    <row r="2314" spans="5:9" s="2" customFormat="1" ht="12">
      <c r="E2314" s="50"/>
      <c r="F2314" s="50"/>
      <c r="G2314" s="50"/>
      <c r="H2314" s="50"/>
      <c r="I2314" s="50"/>
    </row>
    <row r="2315" spans="5:9" s="2" customFormat="1" ht="12">
      <c r="E2315" s="50"/>
      <c r="F2315" s="50"/>
      <c r="G2315" s="50"/>
      <c r="H2315" s="50"/>
      <c r="I2315" s="50"/>
    </row>
    <row r="2316" spans="5:9" s="2" customFormat="1" ht="12">
      <c r="E2316" s="50"/>
      <c r="F2316" s="50"/>
      <c r="G2316" s="50"/>
      <c r="H2316" s="50"/>
      <c r="I2316" s="50"/>
    </row>
    <row r="2317" spans="5:9" s="2" customFormat="1" ht="12">
      <c r="E2317" s="50"/>
      <c r="F2317" s="50"/>
      <c r="G2317" s="50"/>
      <c r="H2317" s="50"/>
      <c r="I2317" s="50"/>
    </row>
    <row r="2318" spans="5:9" s="2" customFormat="1" ht="12">
      <c r="E2318" s="50"/>
      <c r="F2318" s="50"/>
      <c r="G2318" s="50"/>
      <c r="H2318" s="50"/>
      <c r="I2318" s="50"/>
    </row>
    <row r="2319" spans="5:9" s="2" customFormat="1" ht="12">
      <c r="E2319" s="50"/>
      <c r="F2319" s="50"/>
      <c r="G2319" s="50"/>
      <c r="H2319" s="50"/>
      <c r="I2319" s="50"/>
    </row>
    <row r="2320" spans="5:9" s="2" customFormat="1" ht="12">
      <c r="E2320" s="50"/>
      <c r="F2320" s="50"/>
      <c r="G2320" s="50"/>
      <c r="H2320" s="50"/>
      <c r="I2320" s="50"/>
    </row>
    <row r="2321" spans="5:9" s="2" customFormat="1" ht="12">
      <c r="E2321" s="50"/>
      <c r="F2321" s="50"/>
      <c r="G2321" s="50"/>
      <c r="H2321" s="50"/>
      <c r="I2321" s="50"/>
    </row>
    <row r="2322" spans="5:9" s="2" customFormat="1" ht="12">
      <c r="E2322" s="50"/>
      <c r="F2322" s="50"/>
      <c r="G2322" s="50"/>
      <c r="H2322" s="50"/>
      <c r="I2322" s="50"/>
    </row>
    <row r="2323" spans="5:9" s="2" customFormat="1" ht="12">
      <c r="E2323" s="50"/>
      <c r="F2323" s="50"/>
      <c r="G2323" s="50"/>
      <c r="H2323" s="50"/>
      <c r="I2323" s="50"/>
    </row>
    <row r="2324" spans="5:9" s="2" customFormat="1" ht="12">
      <c r="E2324" s="50"/>
      <c r="F2324" s="50"/>
      <c r="G2324" s="50"/>
      <c r="H2324" s="50"/>
      <c r="I2324" s="50"/>
    </row>
    <row r="2325" spans="5:9" s="2" customFormat="1" ht="12">
      <c r="E2325" s="50"/>
      <c r="F2325" s="50"/>
      <c r="G2325" s="50"/>
      <c r="H2325" s="50"/>
      <c r="I2325" s="50"/>
    </row>
    <row r="2326" spans="5:9" s="2" customFormat="1" ht="12">
      <c r="E2326" s="50"/>
      <c r="F2326" s="50"/>
      <c r="G2326" s="50"/>
      <c r="H2326" s="50"/>
      <c r="I2326" s="50"/>
    </row>
    <row r="2327" spans="5:9" s="2" customFormat="1" ht="12">
      <c r="E2327" s="50"/>
      <c r="F2327" s="50"/>
      <c r="G2327" s="50"/>
      <c r="H2327" s="50"/>
      <c r="I2327" s="50"/>
    </row>
    <row r="2328" spans="5:9" s="2" customFormat="1" ht="12">
      <c r="E2328" s="50"/>
      <c r="F2328" s="50"/>
      <c r="G2328" s="50"/>
      <c r="H2328" s="50"/>
      <c r="I2328" s="50"/>
    </row>
    <row r="2329" spans="5:9" s="2" customFormat="1" ht="12">
      <c r="E2329" s="50"/>
      <c r="F2329" s="50"/>
      <c r="G2329" s="50"/>
      <c r="H2329" s="50"/>
      <c r="I2329" s="50"/>
    </row>
    <row r="2330" spans="5:9" s="2" customFormat="1" ht="12">
      <c r="E2330" s="50"/>
      <c r="F2330" s="50"/>
      <c r="G2330" s="50"/>
      <c r="H2330" s="50"/>
      <c r="I2330" s="50"/>
    </row>
    <row r="2331" spans="5:9" s="2" customFormat="1" ht="12">
      <c r="E2331" s="50"/>
      <c r="F2331" s="50"/>
      <c r="G2331" s="50"/>
      <c r="H2331" s="50"/>
      <c r="I2331" s="50"/>
    </row>
    <row r="2332" spans="5:9" s="2" customFormat="1" ht="12">
      <c r="E2332" s="50"/>
      <c r="F2332" s="50"/>
      <c r="G2332" s="50"/>
      <c r="H2332" s="50"/>
      <c r="I2332" s="50"/>
    </row>
    <row r="2333" spans="5:9" s="2" customFormat="1" ht="12">
      <c r="E2333" s="50"/>
      <c r="F2333" s="50"/>
      <c r="G2333" s="50"/>
      <c r="H2333" s="50"/>
      <c r="I2333" s="50"/>
    </row>
    <row r="2334" spans="5:9" s="2" customFormat="1" ht="12">
      <c r="E2334" s="50"/>
      <c r="F2334" s="50"/>
      <c r="G2334" s="50"/>
      <c r="H2334" s="50"/>
      <c r="I2334" s="50"/>
    </row>
    <row r="2335" spans="5:9" s="2" customFormat="1" ht="12">
      <c r="E2335" s="50"/>
      <c r="F2335" s="50"/>
      <c r="G2335" s="50"/>
      <c r="H2335" s="50"/>
      <c r="I2335" s="50"/>
    </row>
    <row r="2336" spans="5:9" s="2" customFormat="1" ht="12">
      <c r="E2336" s="50"/>
      <c r="F2336" s="50"/>
      <c r="G2336" s="50"/>
      <c r="H2336" s="50"/>
      <c r="I2336" s="50"/>
    </row>
    <row r="2337" spans="5:9" s="2" customFormat="1" ht="12">
      <c r="E2337" s="50"/>
      <c r="F2337" s="50"/>
      <c r="G2337" s="50"/>
      <c r="H2337" s="50"/>
      <c r="I2337" s="50"/>
    </row>
    <row r="2338" spans="5:9" s="2" customFormat="1" ht="12">
      <c r="E2338" s="50"/>
      <c r="F2338" s="50"/>
      <c r="G2338" s="50"/>
      <c r="H2338" s="50"/>
      <c r="I2338" s="50"/>
    </row>
    <row r="2339" spans="5:9" s="2" customFormat="1" ht="12">
      <c r="E2339" s="50"/>
      <c r="F2339" s="50"/>
      <c r="G2339" s="50"/>
      <c r="H2339" s="50"/>
      <c r="I2339" s="50"/>
    </row>
    <row r="2340" spans="5:9" s="2" customFormat="1" ht="12">
      <c r="E2340" s="50"/>
      <c r="F2340" s="50"/>
      <c r="G2340" s="50"/>
      <c r="H2340" s="50"/>
      <c r="I2340" s="50"/>
    </row>
    <row r="2341" spans="5:9" s="2" customFormat="1" ht="12">
      <c r="E2341" s="50"/>
      <c r="F2341" s="50"/>
      <c r="G2341" s="50"/>
      <c r="H2341" s="50"/>
      <c r="I2341" s="50"/>
    </row>
    <row r="2342" spans="5:9" s="2" customFormat="1" ht="12">
      <c r="E2342" s="50"/>
      <c r="F2342" s="50"/>
      <c r="G2342" s="50"/>
      <c r="H2342" s="50"/>
      <c r="I2342" s="50"/>
    </row>
    <row r="2343" spans="5:9" s="2" customFormat="1" ht="12">
      <c r="E2343" s="50"/>
      <c r="F2343" s="50"/>
      <c r="G2343" s="50"/>
      <c r="H2343" s="50"/>
      <c r="I2343" s="50"/>
    </row>
    <row r="2344" spans="5:9" s="2" customFormat="1" ht="12">
      <c r="E2344" s="50"/>
      <c r="F2344" s="50"/>
      <c r="G2344" s="50"/>
      <c r="H2344" s="50"/>
      <c r="I2344" s="50"/>
    </row>
    <row r="2345" spans="5:9" s="2" customFormat="1" ht="12">
      <c r="E2345" s="50"/>
      <c r="F2345" s="50"/>
      <c r="G2345" s="50"/>
      <c r="H2345" s="50"/>
      <c r="I2345" s="50"/>
    </row>
    <row r="2346" spans="5:9" s="2" customFormat="1" ht="12">
      <c r="E2346" s="50"/>
      <c r="F2346" s="50"/>
      <c r="G2346" s="50"/>
      <c r="H2346" s="50"/>
      <c r="I2346" s="50"/>
    </row>
    <row r="2347" spans="5:9" s="2" customFormat="1" ht="12">
      <c r="E2347" s="50"/>
      <c r="F2347" s="50"/>
      <c r="G2347" s="50"/>
      <c r="H2347" s="50"/>
      <c r="I2347" s="50"/>
    </row>
    <row r="2348" spans="5:9" s="2" customFormat="1" ht="12">
      <c r="E2348" s="50"/>
      <c r="F2348" s="50"/>
      <c r="G2348" s="50"/>
      <c r="H2348" s="50"/>
      <c r="I2348" s="50"/>
    </row>
    <row r="2349" spans="5:9" s="2" customFormat="1" ht="12">
      <c r="E2349" s="50"/>
      <c r="F2349" s="50"/>
      <c r="G2349" s="50"/>
      <c r="H2349" s="50"/>
      <c r="I2349" s="50"/>
    </row>
    <row r="2350" spans="5:9" s="2" customFormat="1" ht="12">
      <c r="E2350" s="50"/>
      <c r="F2350" s="50"/>
      <c r="G2350" s="50"/>
      <c r="H2350" s="50"/>
      <c r="I2350" s="50"/>
    </row>
    <row r="2351" spans="5:9" s="2" customFormat="1" ht="12">
      <c r="E2351" s="50"/>
      <c r="F2351" s="50"/>
      <c r="G2351" s="50"/>
      <c r="H2351" s="50"/>
      <c r="I2351" s="50"/>
    </row>
    <row r="2352" spans="5:9" s="2" customFormat="1" ht="12">
      <c r="E2352" s="50"/>
      <c r="F2352" s="50"/>
      <c r="G2352" s="50"/>
      <c r="H2352" s="50"/>
      <c r="I2352" s="50"/>
    </row>
    <row r="2353" spans="5:9" s="2" customFormat="1" ht="12">
      <c r="E2353" s="50"/>
      <c r="F2353" s="50"/>
      <c r="G2353" s="50"/>
      <c r="H2353" s="50"/>
      <c r="I2353" s="50"/>
    </row>
    <row r="2354" spans="5:9" s="2" customFormat="1" ht="12">
      <c r="E2354" s="50"/>
      <c r="F2354" s="50"/>
      <c r="G2354" s="50"/>
      <c r="H2354" s="50"/>
      <c r="I2354" s="50"/>
    </row>
    <row r="2355" spans="5:9" s="2" customFormat="1" ht="12">
      <c r="E2355" s="50"/>
      <c r="F2355" s="50"/>
      <c r="G2355" s="50"/>
      <c r="H2355" s="50"/>
      <c r="I2355" s="50"/>
    </row>
    <row r="2356" spans="5:9" s="2" customFormat="1" ht="12">
      <c r="E2356" s="50"/>
      <c r="F2356" s="50"/>
      <c r="G2356" s="50"/>
      <c r="H2356" s="50"/>
      <c r="I2356" s="50"/>
    </row>
    <row r="2357" spans="5:9" s="2" customFormat="1" ht="12">
      <c r="E2357" s="50"/>
      <c r="F2357" s="50"/>
      <c r="G2357" s="50"/>
      <c r="H2357" s="50"/>
      <c r="I2357" s="50"/>
    </row>
    <row r="2358" spans="5:9" s="2" customFormat="1" ht="12">
      <c r="E2358" s="50"/>
      <c r="F2358" s="50"/>
      <c r="G2358" s="50"/>
      <c r="H2358" s="50"/>
      <c r="I2358" s="50"/>
    </row>
    <row r="2359" spans="5:9" s="2" customFormat="1" ht="12">
      <c r="E2359" s="50"/>
      <c r="F2359" s="50"/>
      <c r="G2359" s="50"/>
      <c r="H2359" s="50"/>
      <c r="I2359" s="50"/>
    </row>
    <row r="2360" spans="5:9" s="2" customFormat="1" ht="12">
      <c r="E2360" s="50"/>
      <c r="F2360" s="50"/>
      <c r="G2360" s="50"/>
      <c r="H2360" s="50"/>
      <c r="I2360" s="50"/>
    </row>
    <row r="2361" spans="5:9" s="2" customFormat="1" ht="12">
      <c r="E2361" s="50"/>
      <c r="F2361" s="50"/>
      <c r="G2361" s="50"/>
      <c r="H2361" s="50"/>
      <c r="I2361" s="50"/>
    </row>
    <row r="2362" spans="5:9" s="2" customFormat="1" ht="12">
      <c r="E2362" s="50"/>
      <c r="F2362" s="50"/>
      <c r="G2362" s="50"/>
      <c r="H2362" s="50"/>
      <c r="I2362" s="50"/>
    </row>
    <row r="2363" spans="5:9" s="2" customFormat="1" ht="12">
      <c r="E2363" s="50"/>
      <c r="F2363" s="50"/>
      <c r="G2363" s="50"/>
      <c r="H2363" s="50"/>
      <c r="I2363" s="50"/>
    </row>
    <row r="2364" spans="5:9" s="2" customFormat="1" ht="12">
      <c r="E2364" s="50"/>
      <c r="F2364" s="50"/>
      <c r="G2364" s="50"/>
      <c r="H2364" s="50"/>
      <c r="I2364" s="50"/>
    </row>
    <row r="2365" spans="5:9" s="2" customFormat="1" ht="12">
      <c r="E2365" s="50"/>
      <c r="F2365" s="50"/>
      <c r="G2365" s="50"/>
      <c r="H2365" s="50"/>
      <c r="I2365" s="50"/>
    </row>
    <row r="2366" spans="5:9" s="2" customFormat="1" ht="12">
      <c r="E2366" s="50"/>
      <c r="F2366" s="50"/>
      <c r="G2366" s="50"/>
      <c r="H2366" s="50"/>
      <c r="I2366" s="50"/>
    </row>
    <row r="2367" spans="5:9" s="2" customFormat="1" ht="12">
      <c r="E2367" s="50"/>
      <c r="F2367" s="50"/>
      <c r="G2367" s="50"/>
      <c r="H2367" s="50"/>
      <c r="I2367" s="50"/>
    </row>
    <row r="2368" spans="5:9" s="2" customFormat="1" ht="12">
      <c r="E2368" s="50"/>
      <c r="F2368" s="50"/>
      <c r="G2368" s="50"/>
      <c r="H2368" s="50"/>
      <c r="I2368" s="50"/>
    </row>
    <row r="2369" spans="5:9" s="2" customFormat="1" ht="12">
      <c r="E2369" s="50"/>
      <c r="F2369" s="50"/>
      <c r="G2369" s="50"/>
      <c r="H2369" s="50"/>
      <c r="I2369" s="50"/>
    </row>
    <row r="2370" spans="5:9" s="2" customFormat="1" ht="12">
      <c r="E2370" s="50"/>
      <c r="F2370" s="50"/>
      <c r="G2370" s="50"/>
      <c r="H2370" s="50"/>
      <c r="I2370" s="50"/>
    </row>
    <row r="2371" spans="5:9" s="2" customFormat="1" ht="12">
      <c r="E2371" s="50"/>
      <c r="F2371" s="50"/>
      <c r="G2371" s="50"/>
      <c r="H2371" s="50"/>
      <c r="I2371" s="50"/>
    </row>
    <row r="2372" spans="5:9" s="2" customFormat="1" ht="12">
      <c r="E2372" s="50"/>
      <c r="F2372" s="50"/>
      <c r="G2372" s="50"/>
      <c r="H2372" s="50"/>
      <c r="I2372" s="50"/>
    </row>
    <row r="2373" spans="5:9" s="2" customFormat="1" ht="12">
      <c r="E2373" s="50"/>
      <c r="F2373" s="50"/>
      <c r="G2373" s="50"/>
      <c r="H2373" s="50"/>
      <c r="I2373" s="50"/>
    </row>
    <row r="2374" spans="5:9" s="2" customFormat="1" ht="12">
      <c r="E2374" s="50"/>
      <c r="F2374" s="50"/>
      <c r="G2374" s="50"/>
      <c r="H2374" s="50"/>
      <c r="I2374" s="50"/>
    </row>
    <row r="2375" spans="5:9" s="2" customFormat="1" ht="12">
      <c r="E2375" s="50"/>
      <c r="F2375" s="50"/>
      <c r="G2375" s="50"/>
      <c r="H2375" s="50"/>
      <c r="I2375" s="50"/>
    </row>
    <row r="2376" spans="5:9" s="2" customFormat="1" ht="12">
      <c r="E2376" s="50"/>
      <c r="F2376" s="50"/>
      <c r="G2376" s="50"/>
      <c r="H2376" s="50"/>
      <c r="I2376" s="50"/>
    </row>
    <row r="2377" spans="5:9" s="2" customFormat="1" ht="12">
      <c r="E2377" s="50"/>
      <c r="F2377" s="50"/>
      <c r="G2377" s="50"/>
      <c r="H2377" s="50"/>
      <c r="I2377" s="50"/>
    </row>
    <row r="2378" spans="5:9" s="2" customFormat="1" ht="12">
      <c r="E2378" s="50"/>
      <c r="F2378" s="50"/>
      <c r="G2378" s="50"/>
      <c r="H2378" s="50"/>
      <c r="I2378" s="50"/>
    </row>
    <row r="2379" spans="5:9" s="2" customFormat="1" ht="12">
      <c r="E2379" s="50"/>
      <c r="F2379" s="50"/>
      <c r="G2379" s="50"/>
      <c r="H2379" s="50"/>
      <c r="I2379" s="50"/>
    </row>
    <row r="2380" spans="5:9" s="2" customFormat="1" ht="12">
      <c r="E2380" s="50"/>
      <c r="F2380" s="50"/>
      <c r="G2380" s="50"/>
      <c r="H2380" s="50"/>
      <c r="I2380" s="50"/>
    </row>
    <row r="2381" spans="5:9" s="2" customFormat="1" ht="12">
      <c r="E2381" s="50"/>
      <c r="F2381" s="50"/>
      <c r="G2381" s="50"/>
      <c r="H2381" s="50"/>
      <c r="I2381" s="50"/>
    </row>
    <row r="2382" spans="5:9" s="2" customFormat="1" ht="12">
      <c r="E2382" s="50"/>
      <c r="F2382" s="50"/>
      <c r="G2382" s="50"/>
      <c r="H2382" s="50"/>
      <c r="I2382" s="50"/>
    </row>
    <row r="2383" spans="5:9" s="2" customFormat="1" ht="12">
      <c r="E2383" s="50"/>
      <c r="F2383" s="50"/>
      <c r="G2383" s="50"/>
      <c r="H2383" s="50"/>
      <c r="I2383" s="50"/>
    </row>
    <row r="2384" spans="5:9" s="2" customFormat="1" ht="12">
      <c r="E2384" s="50"/>
      <c r="F2384" s="50"/>
      <c r="G2384" s="50"/>
      <c r="H2384" s="50"/>
      <c r="I2384" s="50"/>
    </row>
    <row r="2385" spans="5:9" s="2" customFormat="1" ht="12">
      <c r="E2385" s="50"/>
      <c r="F2385" s="50"/>
      <c r="G2385" s="50"/>
      <c r="H2385" s="50"/>
      <c r="I2385" s="50"/>
    </row>
    <row r="2386" spans="5:9" s="2" customFormat="1" ht="12">
      <c r="E2386" s="50"/>
      <c r="F2386" s="50"/>
      <c r="G2386" s="50"/>
      <c r="H2386" s="50"/>
      <c r="I2386" s="50"/>
    </row>
    <row r="2387" spans="5:9" s="2" customFormat="1" ht="12">
      <c r="E2387" s="50"/>
      <c r="F2387" s="50"/>
      <c r="G2387" s="50"/>
      <c r="H2387" s="50"/>
      <c r="I2387" s="50"/>
    </row>
    <row r="2388" spans="5:9" s="2" customFormat="1" ht="12">
      <c r="E2388" s="50"/>
      <c r="F2388" s="50"/>
      <c r="G2388" s="50"/>
      <c r="H2388" s="50"/>
      <c r="I2388" s="50"/>
    </row>
    <row r="2389" spans="5:9" s="2" customFormat="1" ht="12">
      <c r="E2389" s="50"/>
      <c r="F2389" s="50"/>
      <c r="G2389" s="50"/>
      <c r="H2389" s="50"/>
      <c r="I2389" s="50"/>
    </row>
    <row r="2390" spans="5:9" s="2" customFormat="1" ht="12">
      <c r="E2390" s="50"/>
      <c r="F2390" s="50"/>
      <c r="G2390" s="50"/>
      <c r="H2390" s="50"/>
      <c r="I2390" s="50"/>
    </row>
    <row r="2391" spans="5:9" s="2" customFormat="1" ht="12">
      <c r="E2391" s="50"/>
      <c r="F2391" s="50"/>
      <c r="G2391" s="50"/>
      <c r="H2391" s="50"/>
      <c r="I2391" s="50"/>
    </row>
    <row r="2392" spans="5:9" s="2" customFormat="1" ht="12">
      <c r="E2392" s="50"/>
      <c r="F2392" s="50"/>
      <c r="G2392" s="50"/>
      <c r="H2392" s="50"/>
      <c r="I2392" s="50"/>
    </row>
    <row r="2393" spans="5:9" s="2" customFormat="1" ht="12">
      <c r="E2393" s="50"/>
      <c r="F2393" s="50"/>
      <c r="G2393" s="50"/>
      <c r="H2393" s="50"/>
      <c r="I2393" s="50"/>
    </row>
    <row r="2394" spans="5:9" s="2" customFormat="1" ht="12">
      <c r="E2394" s="50"/>
      <c r="F2394" s="50"/>
      <c r="G2394" s="50"/>
      <c r="H2394" s="50"/>
      <c r="I2394" s="50"/>
    </row>
    <row r="2395" spans="5:9" s="2" customFormat="1" ht="12">
      <c r="E2395" s="50"/>
      <c r="F2395" s="50"/>
      <c r="G2395" s="50"/>
      <c r="H2395" s="50"/>
      <c r="I2395" s="50"/>
    </row>
    <row r="2396" spans="5:9" s="2" customFormat="1" ht="12">
      <c r="E2396" s="50"/>
      <c r="F2396" s="50"/>
      <c r="G2396" s="50"/>
      <c r="H2396" s="50"/>
      <c r="I2396" s="50"/>
    </row>
    <row r="2397" spans="5:9" s="2" customFormat="1" ht="12">
      <c r="E2397" s="50"/>
      <c r="F2397" s="50"/>
      <c r="G2397" s="50"/>
      <c r="H2397" s="50"/>
      <c r="I2397" s="50"/>
    </row>
    <row r="2398" spans="5:9" s="2" customFormat="1" ht="12">
      <c r="E2398" s="50"/>
      <c r="F2398" s="50"/>
      <c r="G2398" s="50"/>
      <c r="H2398" s="50"/>
      <c r="I2398" s="50"/>
    </row>
    <row r="2399" spans="5:9" s="2" customFormat="1" ht="12">
      <c r="E2399" s="50"/>
      <c r="F2399" s="50"/>
      <c r="G2399" s="50"/>
      <c r="H2399" s="50"/>
      <c r="I2399" s="50"/>
    </row>
    <row r="2400" spans="5:9" s="2" customFormat="1" ht="12">
      <c r="E2400" s="50"/>
      <c r="F2400" s="50"/>
      <c r="G2400" s="50"/>
      <c r="H2400" s="50"/>
      <c r="I2400" s="50"/>
    </row>
    <row r="2401" spans="5:9" s="2" customFormat="1" ht="12">
      <c r="E2401" s="50"/>
      <c r="F2401" s="50"/>
      <c r="G2401" s="50"/>
      <c r="H2401" s="50"/>
      <c r="I2401" s="50"/>
    </row>
    <row r="2402" spans="5:9" s="2" customFormat="1" ht="12">
      <c r="E2402" s="50"/>
      <c r="F2402" s="50"/>
      <c r="G2402" s="50"/>
      <c r="H2402" s="50"/>
      <c r="I2402" s="50"/>
    </row>
    <row r="2403" spans="5:9" s="2" customFormat="1" ht="12">
      <c r="E2403" s="50"/>
      <c r="F2403" s="50"/>
      <c r="G2403" s="50"/>
      <c r="H2403" s="50"/>
      <c r="I2403" s="50"/>
    </row>
    <row r="2404" spans="5:9" s="2" customFormat="1" ht="12">
      <c r="E2404" s="50"/>
      <c r="F2404" s="50"/>
      <c r="G2404" s="50"/>
      <c r="H2404" s="50"/>
      <c r="I2404" s="50"/>
    </row>
    <row r="2405" spans="5:9" s="2" customFormat="1" ht="12">
      <c r="E2405" s="50"/>
      <c r="F2405" s="50"/>
      <c r="G2405" s="50"/>
      <c r="H2405" s="50"/>
      <c r="I2405" s="50"/>
    </row>
    <row r="2406" spans="5:9" s="2" customFormat="1" ht="12">
      <c r="E2406" s="50"/>
      <c r="F2406" s="50"/>
      <c r="G2406" s="50"/>
      <c r="H2406" s="50"/>
      <c r="I2406" s="50"/>
    </row>
    <row r="2407" spans="5:9" s="2" customFormat="1" ht="12">
      <c r="E2407" s="50"/>
      <c r="F2407" s="50"/>
      <c r="G2407" s="50"/>
      <c r="H2407" s="50"/>
      <c r="I2407" s="50"/>
    </row>
    <row r="2408" spans="5:9" s="2" customFormat="1" ht="12">
      <c r="E2408" s="50"/>
      <c r="F2408" s="50"/>
      <c r="G2408" s="50"/>
      <c r="H2408" s="50"/>
      <c r="I2408" s="50"/>
    </row>
    <row r="2409" spans="5:9" s="2" customFormat="1" ht="12">
      <c r="E2409" s="50"/>
      <c r="F2409" s="50"/>
      <c r="G2409" s="50"/>
      <c r="H2409" s="50"/>
      <c r="I2409" s="50"/>
    </row>
    <row r="2410" spans="5:9" s="2" customFormat="1" ht="12">
      <c r="E2410" s="50"/>
      <c r="F2410" s="50"/>
      <c r="G2410" s="50"/>
      <c r="H2410" s="50"/>
      <c r="I2410" s="50"/>
    </row>
    <row r="2411" spans="5:9" s="2" customFormat="1" ht="12">
      <c r="E2411" s="50"/>
      <c r="F2411" s="50"/>
      <c r="G2411" s="50"/>
      <c r="H2411" s="50"/>
      <c r="I2411" s="50"/>
    </row>
    <row r="2412" spans="5:9" s="2" customFormat="1" ht="12">
      <c r="E2412" s="50"/>
      <c r="F2412" s="50"/>
      <c r="G2412" s="50"/>
      <c r="H2412" s="50"/>
      <c r="I2412" s="50"/>
    </row>
    <row r="2413" spans="5:9" s="2" customFormat="1" ht="12">
      <c r="E2413" s="50"/>
      <c r="F2413" s="50"/>
      <c r="G2413" s="50"/>
      <c r="H2413" s="50"/>
      <c r="I2413" s="50"/>
    </row>
    <row r="2414" spans="5:9" s="2" customFormat="1" ht="12">
      <c r="E2414" s="50"/>
      <c r="F2414" s="50"/>
      <c r="G2414" s="50"/>
      <c r="H2414" s="50"/>
      <c r="I2414" s="50"/>
    </row>
    <row r="2415" spans="5:9" s="2" customFormat="1" ht="12">
      <c r="E2415" s="50"/>
      <c r="F2415" s="50"/>
      <c r="G2415" s="50"/>
      <c r="H2415" s="50"/>
      <c r="I2415" s="50"/>
    </row>
    <row r="2416" spans="5:9" s="2" customFormat="1" ht="12">
      <c r="E2416" s="50"/>
      <c r="F2416" s="50"/>
      <c r="G2416" s="50"/>
      <c r="H2416" s="50"/>
      <c r="I2416" s="50"/>
    </row>
    <row r="2417" spans="5:9" s="2" customFormat="1" ht="12">
      <c r="E2417" s="50"/>
      <c r="F2417" s="50"/>
      <c r="G2417" s="50"/>
      <c r="H2417" s="50"/>
      <c r="I2417" s="50"/>
    </row>
    <row r="2418" spans="5:9" s="2" customFormat="1" ht="12">
      <c r="E2418" s="50"/>
      <c r="F2418" s="50"/>
      <c r="G2418" s="50"/>
      <c r="H2418" s="50"/>
      <c r="I2418" s="50"/>
    </row>
    <row r="2419" spans="5:9" s="2" customFormat="1" ht="12">
      <c r="E2419" s="50"/>
      <c r="F2419" s="50"/>
      <c r="G2419" s="50"/>
      <c r="H2419" s="50"/>
      <c r="I2419" s="50"/>
    </row>
    <row r="2420" spans="5:9" s="2" customFormat="1" ht="12">
      <c r="E2420" s="50"/>
      <c r="F2420" s="50"/>
      <c r="G2420" s="50"/>
      <c r="H2420" s="50"/>
      <c r="I2420" s="50"/>
    </row>
    <row r="2421" spans="5:9" s="2" customFormat="1" ht="12">
      <c r="E2421" s="50"/>
      <c r="F2421" s="50"/>
      <c r="G2421" s="50"/>
      <c r="H2421" s="50"/>
      <c r="I2421" s="50"/>
    </row>
    <row r="2422" spans="5:9" s="2" customFormat="1" ht="12">
      <c r="E2422" s="50"/>
      <c r="F2422" s="50"/>
      <c r="G2422" s="50"/>
      <c r="H2422" s="50"/>
      <c r="I2422" s="50"/>
    </row>
    <row r="2423" spans="5:9" s="2" customFormat="1" ht="12">
      <c r="E2423" s="50"/>
      <c r="F2423" s="50"/>
      <c r="G2423" s="50"/>
      <c r="H2423" s="50"/>
      <c r="I2423" s="50"/>
    </row>
    <row r="2424" spans="5:9" s="2" customFormat="1" ht="12">
      <c r="E2424" s="50"/>
      <c r="F2424" s="50"/>
      <c r="G2424" s="50"/>
      <c r="H2424" s="50"/>
      <c r="I2424" s="50"/>
    </row>
    <row r="2425" spans="5:9" s="2" customFormat="1" ht="12">
      <c r="E2425" s="50"/>
      <c r="F2425" s="50"/>
      <c r="G2425" s="50"/>
      <c r="H2425" s="50"/>
      <c r="I2425" s="50"/>
    </row>
    <row r="2426" spans="5:9" s="2" customFormat="1" ht="12">
      <c r="E2426" s="50"/>
      <c r="F2426" s="50"/>
      <c r="G2426" s="50"/>
      <c r="H2426" s="50"/>
      <c r="I2426" s="50"/>
    </row>
    <row r="2427" spans="5:9" s="2" customFormat="1" ht="12">
      <c r="E2427" s="50"/>
      <c r="F2427" s="50"/>
      <c r="G2427" s="50"/>
      <c r="H2427" s="50"/>
      <c r="I2427" s="50"/>
    </row>
    <row r="2428" spans="5:9" s="2" customFormat="1" ht="12">
      <c r="E2428" s="50"/>
      <c r="F2428" s="50"/>
      <c r="G2428" s="50"/>
      <c r="H2428" s="50"/>
      <c r="I2428" s="50"/>
    </row>
    <row r="2429" spans="5:9" s="2" customFormat="1" ht="12">
      <c r="E2429" s="50"/>
      <c r="F2429" s="50"/>
      <c r="G2429" s="50"/>
      <c r="H2429" s="50"/>
      <c r="I2429" s="50"/>
    </row>
    <row r="2430" spans="5:9" s="2" customFormat="1" ht="12">
      <c r="E2430" s="50"/>
      <c r="F2430" s="50"/>
      <c r="G2430" s="50"/>
      <c r="H2430" s="50"/>
      <c r="I2430" s="50"/>
    </row>
    <row r="2431" spans="5:9" s="2" customFormat="1" ht="12">
      <c r="E2431" s="50"/>
      <c r="F2431" s="50"/>
      <c r="G2431" s="50"/>
      <c r="H2431" s="50"/>
      <c r="I2431" s="50"/>
    </row>
    <row r="2432" spans="5:9" s="2" customFormat="1" ht="12">
      <c r="E2432" s="50"/>
      <c r="F2432" s="50"/>
      <c r="G2432" s="50"/>
      <c r="H2432" s="50"/>
      <c r="I2432" s="50"/>
    </row>
    <row r="2433" spans="5:9" s="2" customFormat="1" ht="12">
      <c r="E2433" s="50"/>
      <c r="F2433" s="50"/>
      <c r="G2433" s="50"/>
      <c r="H2433" s="50"/>
      <c r="I2433" s="50"/>
    </row>
    <row r="2434" spans="5:9" s="2" customFormat="1" ht="12">
      <c r="E2434" s="50"/>
      <c r="F2434" s="50"/>
      <c r="G2434" s="50"/>
      <c r="H2434" s="50"/>
      <c r="I2434" s="50"/>
    </row>
    <row r="2435" spans="5:9" s="2" customFormat="1" ht="12">
      <c r="E2435" s="50"/>
      <c r="F2435" s="50"/>
      <c r="G2435" s="50"/>
      <c r="H2435" s="50"/>
      <c r="I2435" s="50"/>
    </row>
    <row r="2436" spans="5:9" s="2" customFormat="1" ht="12">
      <c r="E2436" s="50"/>
      <c r="F2436" s="50"/>
      <c r="G2436" s="50"/>
      <c r="H2436" s="50"/>
      <c r="I2436" s="50"/>
    </row>
    <row r="2437" spans="5:9" s="2" customFormat="1" ht="12">
      <c r="E2437" s="50"/>
      <c r="F2437" s="50"/>
      <c r="G2437" s="50"/>
      <c r="H2437" s="50"/>
      <c r="I2437" s="50"/>
    </row>
    <row r="2438" spans="5:9" s="2" customFormat="1" ht="12">
      <c r="E2438" s="50"/>
      <c r="F2438" s="50"/>
      <c r="G2438" s="50"/>
      <c r="H2438" s="50"/>
      <c r="I2438" s="50"/>
    </row>
    <row r="2439" spans="5:9" s="2" customFormat="1" ht="12">
      <c r="E2439" s="50"/>
      <c r="F2439" s="50"/>
      <c r="G2439" s="50"/>
      <c r="H2439" s="50"/>
      <c r="I2439" s="50"/>
    </row>
    <row r="2440" spans="5:9" s="2" customFormat="1" ht="12">
      <c r="E2440" s="50"/>
      <c r="F2440" s="50"/>
      <c r="G2440" s="50"/>
      <c r="H2440" s="50"/>
      <c r="I2440" s="50"/>
    </row>
    <row r="2441" spans="5:9" s="2" customFormat="1" ht="12">
      <c r="E2441" s="50"/>
      <c r="F2441" s="50"/>
      <c r="G2441" s="50"/>
      <c r="H2441" s="50"/>
      <c r="I2441" s="50"/>
    </row>
    <row r="2442" spans="5:9" s="2" customFormat="1" ht="12">
      <c r="E2442" s="50"/>
      <c r="F2442" s="50"/>
      <c r="G2442" s="50"/>
      <c r="H2442" s="50"/>
      <c r="I2442" s="50"/>
    </row>
    <row r="2443" spans="5:9" s="2" customFormat="1" ht="12">
      <c r="E2443" s="50"/>
      <c r="F2443" s="50"/>
      <c r="G2443" s="50"/>
      <c r="H2443" s="50"/>
      <c r="I2443" s="50"/>
    </row>
    <row r="2444" spans="5:9" s="2" customFormat="1" ht="12">
      <c r="E2444" s="50"/>
      <c r="F2444" s="50"/>
      <c r="G2444" s="50"/>
      <c r="H2444" s="50"/>
      <c r="I2444" s="50"/>
    </row>
    <row r="2445" spans="5:9" s="2" customFormat="1" ht="12">
      <c r="E2445" s="50"/>
      <c r="F2445" s="50"/>
      <c r="G2445" s="50"/>
      <c r="H2445" s="50"/>
      <c r="I2445" s="50"/>
    </row>
    <row r="2446" spans="5:9" s="2" customFormat="1" ht="12">
      <c r="E2446" s="50"/>
      <c r="F2446" s="50"/>
      <c r="G2446" s="50"/>
      <c r="H2446" s="50"/>
      <c r="I2446" s="50"/>
    </row>
    <row r="2447" spans="5:9" s="2" customFormat="1" ht="12">
      <c r="E2447" s="50"/>
      <c r="F2447" s="50"/>
      <c r="G2447" s="50"/>
      <c r="H2447" s="50"/>
      <c r="I2447" s="50"/>
    </row>
    <row r="2448" spans="5:9" s="2" customFormat="1" ht="12">
      <c r="E2448" s="50"/>
      <c r="F2448" s="50"/>
      <c r="G2448" s="50"/>
      <c r="H2448" s="50"/>
      <c r="I2448" s="50"/>
    </row>
    <row r="2449" spans="5:9" s="2" customFormat="1" ht="12">
      <c r="E2449" s="50"/>
      <c r="F2449" s="50"/>
      <c r="G2449" s="50"/>
      <c r="H2449" s="50"/>
      <c r="I2449" s="50"/>
    </row>
    <row r="2450" spans="5:9" s="2" customFormat="1" ht="12">
      <c r="E2450" s="50"/>
      <c r="F2450" s="50"/>
      <c r="G2450" s="50"/>
      <c r="H2450" s="50"/>
      <c r="I2450" s="50"/>
    </row>
    <row r="2451" spans="5:9" s="2" customFormat="1" ht="12">
      <c r="E2451" s="50"/>
      <c r="F2451" s="50"/>
      <c r="G2451" s="50"/>
      <c r="H2451" s="50"/>
      <c r="I2451" s="50"/>
    </row>
    <row r="2452" spans="5:9" s="2" customFormat="1" ht="12">
      <c r="E2452" s="50"/>
      <c r="F2452" s="50"/>
      <c r="G2452" s="50"/>
      <c r="H2452" s="50"/>
      <c r="I2452" s="50"/>
    </row>
    <row r="2453" spans="5:9" s="2" customFormat="1" ht="12">
      <c r="E2453" s="50"/>
      <c r="F2453" s="50"/>
      <c r="G2453" s="50"/>
      <c r="H2453" s="50"/>
      <c r="I2453" s="50"/>
    </row>
    <row r="2454" spans="5:9" s="2" customFormat="1" ht="12">
      <c r="E2454" s="50"/>
      <c r="F2454" s="50"/>
      <c r="G2454" s="50"/>
      <c r="H2454" s="50"/>
      <c r="I2454" s="50"/>
    </row>
    <row r="2455" spans="5:9" s="2" customFormat="1" ht="12">
      <c r="E2455" s="50"/>
      <c r="F2455" s="50"/>
      <c r="G2455" s="50"/>
      <c r="H2455" s="50"/>
      <c r="I2455" s="50"/>
    </row>
    <row r="2456" spans="5:9" s="2" customFormat="1" ht="12">
      <c r="E2456" s="50"/>
      <c r="F2456" s="50"/>
      <c r="G2456" s="50"/>
      <c r="H2456" s="50"/>
      <c r="I2456" s="50"/>
    </row>
    <row r="2457" spans="5:9" s="2" customFormat="1" ht="12">
      <c r="E2457" s="50"/>
      <c r="F2457" s="50"/>
      <c r="G2457" s="50"/>
      <c r="H2457" s="50"/>
      <c r="I2457" s="50"/>
    </row>
    <row r="2458" spans="5:9" s="2" customFormat="1" ht="12">
      <c r="E2458" s="50"/>
      <c r="F2458" s="50"/>
      <c r="G2458" s="50"/>
      <c r="H2458" s="50"/>
      <c r="I2458" s="50"/>
    </row>
    <row r="2459" spans="5:9" s="2" customFormat="1" ht="12">
      <c r="E2459" s="50"/>
      <c r="F2459" s="50"/>
      <c r="G2459" s="50"/>
      <c r="H2459" s="50"/>
      <c r="I2459" s="50"/>
    </row>
    <row r="2460" spans="5:9" s="2" customFormat="1" ht="12">
      <c r="E2460" s="50"/>
      <c r="F2460" s="50"/>
      <c r="G2460" s="50"/>
      <c r="H2460" s="50"/>
      <c r="I2460" s="50"/>
    </row>
    <row r="2461" spans="5:9" s="2" customFormat="1" ht="12">
      <c r="E2461" s="50"/>
      <c r="F2461" s="50"/>
      <c r="G2461" s="50"/>
      <c r="H2461" s="50"/>
      <c r="I2461" s="50"/>
    </row>
    <row r="2462" spans="5:9" s="2" customFormat="1" ht="12">
      <c r="E2462" s="50"/>
      <c r="F2462" s="50"/>
      <c r="G2462" s="50"/>
      <c r="H2462" s="50"/>
      <c r="I2462" s="50"/>
    </row>
    <row r="2463" spans="5:9" s="2" customFormat="1" ht="12">
      <c r="E2463" s="50"/>
      <c r="F2463" s="50"/>
      <c r="G2463" s="50"/>
      <c r="H2463" s="50"/>
      <c r="I2463" s="50"/>
    </row>
    <row r="2464" spans="5:9" s="2" customFormat="1" ht="12">
      <c r="E2464" s="50"/>
      <c r="F2464" s="50"/>
      <c r="G2464" s="50"/>
      <c r="H2464" s="50"/>
      <c r="I2464" s="50"/>
    </row>
    <row r="2465" spans="5:9" s="2" customFormat="1" ht="12">
      <c r="E2465" s="50"/>
      <c r="F2465" s="50"/>
      <c r="G2465" s="50"/>
      <c r="H2465" s="50"/>
      <c r="I2465" s="50"/>
    </row>
    <row r="2466" spans="5:9" s="2" customFormat="1" ht="12">
      <c r="E2466" s="50"/>
      <c r="F2466" s="50"/>
      <c r="G2466" s="50"/>
      <c r="H2466" s="50"/>
      <c r="I2466" s="50"/>
    </row>
    <row r="2467" spans="5:9" s="2" customFormat="1" ht="12">
      <c r="E2467" s="50"/>
      <c r="F2467" s="50"/>
      <c r="G2467" s="50"/>
      <c r="H2467" s="50"/>
      <c r="I2467" s="50"/>
    </row>
    <row r="2468" spans="5:9" s="2" customFormat="1" ht="12">
      <c r="E2468" s="50"/>
      <c r="F2468" s="50"/>
      <c r="G2468" s="50"/>
      <c r="H2468" s="50"/>
      <c r="I2468" s="50"/>
    </row>
    <row r="2469" spans="5:9" s="2" customFormat="1" ht="12">
      <c r="E2469" s="50"/>
      <c r="F2469" s="50"/>
      <c r="G2469" s="50"/>
      <c r="H2469" s="50"/>
      <c r="I2469" s="50"/>
    </row>
    <row r="2470" spans="5:9" s="2" customFormat="1" ht="12">
      <c r="E2470" s="50"/>
      <c r="F2470" s="50"/>
      <c r="G2470" s="50"/>
      <c r="H2470" s="50"/>
      <c r="I2470" s="50"/>
    </row>
    <row r="2471" spans="5:9" s="2" customFormat="1" ht="12">
      <c r="E2471" s="50"/>
      <c r="F2471" s="50"/>
      <c r="G2471" s="50"/>
      <c r="H2471" s="50"/>
      <c r="I2471" s="50"/>
    </row>
    <row r="2472" spans="5:9" s="2" customFormat="1" ht="12">
      <c r="E2472" s="50"/>
      <c r="F2472" s="50"/>
      <c r="G2472" s="50"/>
      <c r="H2472" s="50"/>
      <c r="I2472" s="50"/>
    </row>
    <row r="2473" spans="5:9" s="2" customFormat="1" ht="12">
      <c r="E2473" s="50"/>
      <c r="F2473" s="50"/>
      <c r="G2473" s="50"/>
      <c r="H2473" s="50"/>
      <c r="I2473" s="50"/>
    </row>
    <row r="2474" spans="5:9" s="2" customFormat="1" ht="12">
      <c r="E2474" s="50"/>
      <c r="F2474" s="50"/>
      <c r="G2474" s="50"/>
      <c r="H2474" s="50"/>
      <c r="I2474" s="50"/>
    </row>
    <row r="2475" spans="5:9" s="2" customFormat="1" ht="12">
      <c r="E2475" s="50"/>
      <c r="F2475" s="50"/>
      <c r="G2475" s="50"/>
      <c r="H2475" s="50"/>
      <c r="I2475" s="50"/>
    </row>
    <row r="2476" spans="5:9" s="2" customFormat="1" ht="12">
      <c r="E2476" s="50"/>
      <c r="F2476" s="50"/>
      <c r="G2476" s="50"/>
      <c r="H2476" s="50"/>
      <c r="I2476" s="50"/>
    </row>
    <row r="2477" spans="5:9" s="2" customFormat="1" ht="12">
      <c r="E2477" s="50"/>
      <c r="F2477" s="50"/>
      <c r="G2477" s="50"/>
      <c r="H2477" s="50"/>
      <c r="I2477" s="50"/>
    </row>
    <row r="2478" spans="5:9" s="2" customFormat="1" ht="12">
      <c r="E2478" s="50"/>
      <c r="F2478" s="50"/>
      <c r="G2478" s="50"/>
      <c r="H2478" s="50"/>
      <c r="I2478" s="50"/>
    </row>
    <row r="2479" spans="5:9" s="2" customFormat="1" ht="12">
      <c r="E2479" s="50"/>
      <c r="F2479" s="50"/>
      <c r="G2479" s="50"/>
      <c r="H2479" s="50"/>
      <c r="I2479" s="50"/>
    </row>
    <row r="2480" spans="5:9" s="2" customFormat="1" ht="12">
      <c r="E2480" s="50"/>
      <c r="F2480" s="50"/>
      <c r="G2480" s="50"/>
      <c r="H2480" s="50"/>
      <c r="I2480" s="50"/>
    </row>
    <row r="2481" spans="5:9" s="2" customFormat="1" ht="12">
      <c r="E2481" s="50"/>
      <c r="F2481" s="50"/>
      <c r="G2481" s="50"/>
      <c r="H2481" s="50"/>
      <c r="I2481" s="50"/>
    </row>
    <row r="2482" spans="5:9" s="2" customFormat="1" ht="12">
      <c r="E2482" s="50"/>
      <c r="F2482" s="50"/>
      <c r="G2482" s="50"/>
      <c r="H2482" s="50"/>
      <c r="I2482" s="50"/>
    </row>
    <row r="2483" spans="5:9" s="2" customFormat="1" ht="12">
      <c r="E2483" s="50"/>
      <c r="F2483" s="50"/>
      <c r="G2483" s="50"/>
      <c r="H2483" s="50"/>
      <c r="I2483" s="50"/>
    </row>
    <row r="2484" spans="5:9" s="2" customFormat="1" ht="12">
      <c r="E2484" s="50"/>
      <c r="F2484" s="50"/>
      <c r="G2484" s="50"/>
      <c r="H2484" s="50"/>
      <c r="I2484" s="50"/>
    </row>
    <row r="2485" spans="5:9" s="2" customFormat="1" ht="12">
      <c r="E2485" s="50"/>
      <c r="F2485" s="50"/>
      <c r="G2485" s="50"/>
      <c r="H2485" s="50"/>
      <c r="I2485" s="50"/>
    </row>
    <row r="2486" spans="5:9" s="2" customFormat="1" ht="12">
      <c r="E2486" s="50"/>
      <c r="F2486" s="50"/>
      <c r="G2486" s="50"/>
      <c r="H2486" s="50"/>
      <c r="I2486" s="50"/>
    </row>
    <row r="2487" spans="5:9" s="2" customFormat="1" ht="12">
      <c r="E2487" s="50"/>
      <c r="F2487" s="50"/>
      <c r="G2487" s="50"/>
      <c r="H2487" s="50"/>
      <c r="I2487" s="50"/>
    </row>
    <row r="2488" spans="5:9" s="2" customFormat="1" ht="12">
      <c r="E2488" s="50"/>
      <c r="F2488" s="50"/>
      <c r="G2488" s="50"/>
      <c r="H2488" s="50"/>
      <c r="I2488" s="50"/>
    </row>
    <row r="2489" spans="5:9" s="2" customFormat="1" ht="12">
      <c r="E2489" s="50"/>
      <c r="F2489" s="50"/>
      <c r="G2489" s="50"/>
      <c r="H2489" s="50"/>
      <c r="I2489" s="50"/>
    </row>
    <row r="2490" spans="5:9" s="2" customFormat="1" ht="12">
      <c r="E2490" s="50"/>
      <c r="F2490" s="50"/>
      <c r="G2490" s="50"/>
      <c r="H2490" s="50"/>
      <c r="I2490" s="50"/>
    </row>
    <row r="2491" spans="5:9" s="2" customFormat="1" ht="12">
      <c r="E2491" s="50"/>
      <c r="F2491" s="50"/>
      <c r="G2491" s="50"/>
      <c r="H2491" s="50"/>
      <c r="I2491" s="50"/>
    </row>
    <row r="2492" spans="5:9" s="2" customFormat="1" ht="12">
      <c r="E2492" s="50"/>
      <c r="F2492" s="50"/>
      <c r="G2492" s="50"/>
      <c r="H2492" s="50"/>
      <c r="I2492" s="50"/>
    </row>
    <row r="2493" spans="5:9" s="2" customFormat="1" ht="12">
      <c r="E2493" s="50"/>
      <c r="F2493" s="50"/>
      <c r="G2493" s="50"/>
      <c r="H2493" s="50"/>
      <c r="I2493" s="50"/>
    </row>
    <row r="2494" spans="5:9" s="2" customFormat="1" ht="12">
      <c r="E2494" s="50"/>
      <c r="F2494" s="50"/>
      <c r="G2494" s="50"/>
      <c r="H2494" s="50"/>
      <c r="I2494" s="50"/>
    </row>
    <row r="2495" spans="5:9" s="2" customFormat="1" ht="12">
      <c r="E2495" s="50"/>
      <c r="F2495" s="50"/>
      <c r="G2495" s="50"/>
      <c r="H2495" s="50"/>
      <c r="I2495" s="50"/>
    </row>
    <row r="2496" spans="5:9" s="2" customFormat="1" ht="12">
      <c r="E2496" s="50"/>
      <c r="F2496" s="50"/>
      <c r="G2496" s="50"/>
      <c r="H2496" s="50"/>
      <c r="I2496" s="50"/>
    </row>
    <row r="2497" spans="5:9" s="2" customFormat="1" ht="12">
      <c r="E2497" s="50"/>
      <c r="F2497" s="50"/>
      <c r="G2497" s="50"/>
      <c r="H2497" s="50"/>
      <c r="I2497" s="50"/>
    </row>
    <row r="2498" spans="5:9" s="2" customFormat="1" ht="12">
      <c r="E2498" s="50"/>
      <c r="F2498" s="50"/>
      <c r="G2498" s="50"/>
      <c r="H2498" s="50"/>
      <c r="I2498" s="50"/>
    </row>
    <row r="2499" spans="5:9" s="2" customFormat="1" ht="12">
      <c r="E2499" s="50"/>
      <c r="F2499" s="50"/>
      <c r="G2499" s="50"/>
      <c r="H2499" s="50"/>
      <c r="I2499" s="50"/>
    </row>
    <row r="2500" spans="5:9" s="2" customFormat="1" ht="12">
      <c r="E2500" s="50"/>
      <c r="F2500" s="50"/>
      <c r="G2500" s="50"/>
      <c r="H2500" s="50"/>
      <c r="I2500" s="50"/>
    </row>
    <row r="2501" spans="5:9" s="2" customFormat="1" ht="12">
      <c r="E2501" s="50"/>
      <c r="F2501" s="50"/>
      <c r="G2501" s="50"/>
      <c r="H2501" s="50"/>
      <c r="I2501" s="50"/>
    </row>
    <row r="2502" spans="5:9" s="2" customFormat="1" ht="12">
      <c r="E2502" s="50"/>
      <c r="F2502" s="50"/>
      <c r="G2502" s="50"/>
      <c r="H2502" s="50"/>
      <c r="I2502" s="50"/>
    </row>
    <row r="2503" spans="5:9" s="2" customFormat="1" ht="12">
      <c r="E2503" s="50"/>
      <c r="F2503" s="50"/>
      <c r="G2503" s="50"/>
      <c r="H2503" s="50"/>
      <c r="I2503" s="50"/>
    </row>
    <row r="2504" spans="5:9" s="2" customFormat="1" ht="12">
      <c r="E2504" s="50"/>
      <c r="F2504" s="50"/>
      <c r="G2504" s="50"/>
      <c r="H2504" s="50"/>
      <c r="I2504" s="50"/>
    </row>
    <row r="2505" spans="5:9" s="2" customFormat="1" ht="12">
      <c r="E2505" s="50"/>
      <c r="F2505" s="50"/>
      <c r="G2505" s="50"/>
      <c r="H2505" s="50"/>
      <c r="I2505" s="50"/>
    </row>
    <row r="2506" spans="5:9" s="2" customFormat="1" ht="12">
      <c r="E2506" s="50"/>
      <c r="F2506" s="50"/>
      <c r="G2506" s="50"/>
      <c r="H2506" s="50"/>
      <c r="I2506" s="50"/>
    </row>
  </sheetData>
  <sheetProtection/>
  <mergeCells count="1">
    <mergeCell ref="C52:J52"/>
  </mergeCells>
  <printOptions/>
  <pageMargins left="0.5" right="0.5" top="0.5" bottom="0.5" header="0.37" footer="0.23"/>
  <pageSetup fitToHeight="0" fitToWidth="1" horizontalDpi="600" verticalDpi="600" orientation="portrait" scale="70" r:id="rId1"/>
  <headerFooter differentFirst="1" alignWithMargins="0">
    <oddHeader>&amp;CTABLE 4 (CONT.)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0"/>
  <sheetViews>
    <sheetView zoomScaleSheetLayoutView="115" zoomScalePageLayoutView="0" workbookViewId="0" topLeftCell="A1">
      <selection activeCell="AU13" sqref="AU13"/>
    </sheetView>
  </sheetViews>
  <sheetFormatPr defaultColWidth="9.140625" defaultRowHeight="12.75"/>
  <cols>
    <col min="1" max="1" width="2.28125" style="125" customWidth="1"/>
    <col min="2" max="2" width="34.57421875" style="125" bestFit="1" customWidth="1"/>
    <col min="3" max="3" width="1.7109375" style="125" customWidth="1"/>
    <col min="4" max="5" width="0" style="125" hidden="1" customWidth="1"/>
    <col min="6" max="6" width="1.7109375" style="125" hidden="1" customWidth="1"/>
    <col min="7" max="8" width="0" style="125" hidden="1" customWidth="1"/>
    <col min="9" max="9" width="1.7109375" style="125" hidden="1" customWidth="1"/>
    <col min="10" max="11" width="0" style="125" hidden="1" customWidth="1"/>
    <col min="12" max="12" width="1.7109375" style="125" hidden="1" customWidth="1"/>
    <col min="13" max="14" width="0" style="125" hidden="1" customWidth="1"/>
    <col min="15" max="15" width="1.7109375" style="125" hidden="1" customWidth="1"/>
    <col min="16" max="17" width="0" style="125" hidden="1" customWidth="1"/>
    <col min="18" max="18" width="1.7109375" style="125" hidden="1" customWidth="1"/>
    <col min="19" max="20" width="0" style="125" hidden="1" customWidth="1"/>
    <col min="21" max="21" width="1.7109375" style="125" hidden="1" customWidth="1"/>
    <col min="22" max="23" width="0" style="125" hidden="1" customWidth="1"/>
    <col min="24" max="24" width="1.7109375" style="125" hidden="1" customWidth="1"/>
    <col min="25" max="26" width="0" style="125" hidden="1" customWidth="1"/>
    <col min="27" max="27" width="1.7109375" style="125" hidden="1" customWidth="1"/>
    <col min="28" max="29" width="0" style="125" hidden="1" customWidth="1"/>
    <col min="30" max="30" width="1.7109375" style="125" hidden="1" customWidth="1"/>
    <col min="31" max="32" width="0" style="125" hidden="1" customWidth="1"/>
    <col min="33" max="33" width="1.7109375" style="125" hidden="1" customWidth="1"/>
    <col min="34" max="35" width="0" style="125" hidden="1" customWidth="1"/>
    <col min="36" max="36" width="1.7109375" style="125" hidden="1" customWidth="1"/>
    <col min="37" max="38" width="9.140625" style="125" customWidth="1"/>
    <col min="39" max="39" width="1.7109375" style="125" customWidth="1"/>
    <col min="40" max="41" width="9.140625" style="125" customWidth="1"/>
    <col min="42" max="42" width="1.7109375" style="125" customWidth="1"/>
    <col min="43" max="44" width="9.140625" style="125" customWidth="1"/>
    <col min="45" max="45" width="1.7109375" style="125" customWidth="1"/>
    <col min="46" max="16384" width="9.140625" style="125" customWidth="1"/>
  </cols>
  <sheetData>
    <row r="1" spans="1:45" ht="15">
      <c r="A1" s="38" t="s">
        <v>97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</row>
    <row r="2" spans="1:45" ht="15">
      <c r="A2" s="38" t="s">
        <v>217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</row>
    <row r="3" spans="1:45" ht="15">
      <c r="A3" s="38" t="s">
        <v>216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</row>
    <row r="4" spans="1:45" ht="15">
      <c r="A4" s="38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</row>
    <row r="5" spans="1:45" ht="15">
      <c r="A5" s="38" t="s">
        <v>284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</row>
    <row r="6" spans="1:36" ht="6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</row>
    <row r="7" spans="1:36" ht="13.5" thickBot="1">
      <c r="A7" s="268"/>
      <c r="B7" s="129"/>
      <c r="C7" s="129"/>
      <c r="D7" s="129"/>
      <c r="E7" s="129"/>
      <c r="F7" s="129"/>
      <c r="G7" s="129"/>
      <c r="H7" s="129"/>
      <c r="I7" s="129"/>
      <c r="J7" s="129" t="s">
        <v>5</v>
      </c>
      <c r="K7" s="129"/>
      <c r="L7" s="129"/>
      <c r="M7" s="129" t="s">
        <v>5</v>
      </c>
      <c r="N7" s="129"/>
      <c r="O7" s="129"/>
      <c r="P7" s="129" t="s">
        <v>5</v>
      </c>
      <c r="Q7" s="129"/>
      <c r="R7" s="129"/>
      <c r="S7" s="129" t="s">
        <v>5</v>
      </c>
      <c r="T7" s="129"/>
      <c r="U7" s="129"/>
      <c r="V7" s="129" t="s">
        <v>5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</row>
    <row r="8" spans="1:45" ht="12.75">
      <c r="A8" s="269"/>
      <c r="B8" s="270" t="s">
        <v>6</v>
      </c>
      <c r="C8" s="271"/>
      <c r="D8" s="128" t="s">
        <v>100</v>
      </c>
      <c r="E8" s="128"/>
      <c r="F8" s="272"/>
      <c r="G8" s="128" t="s">
        <v>84</v>
      </c>
      <c r="H8" s="128"/>
      <c r="I8" s="272"/>
      <c r="J8" s="128" t="s">
        <v>85</v>
      </c>
      <c r="K8" s="128"/>
      <c r="L8" s="272"/>
      <c r="M8" s="128" t="s">
        <v>86</v>
      </c>
      <c r="N8" s="128"/>
      <c r="O8" s="272"/>
      <c r="P8" s="128" t="s">
        <v>87</v>
      </c>
      <c r="Q8" s="128"/>
      <c r="R8" s="272"/>
      <c r="S8" s="128" t="s">
        <v>88</v>
      </c>
      <c r="T8" s="128"/>
      <c r="U8" s="272"/>
      <c r="V8" s="128" t="s">
        <v>113</v>
      </c>
      <c r="W8" s="128"/>
      <c r="X8" s="272"/>
      <c r="Y8" s="128" t="s">
        <v>109</v>
      </c>
      <c r="Z8" s="128"/>
      <c r="AA8" s="128"/>
      <c r="AB8" s="160" t="s">
        <v>114</v>
      </c>
      <c r="AC8" s="128"/>
      <c r="AD8" s="128"/>
      <c r="AE8" s="160" t="s">
        <v>110</v>
      </c>
      <c r="AF8" s="128"/>
      <c r="AG8" s="272"/>
      <c r="AH8" s="128" t="s">
        <v>241</v>
      </c>
      <c r="AI8" s="128"/>
      <c r="AJ8" s="273"/>
      <c r="AK8" s="160" t="s">
        <v>242</v>
      </c>
      <c r="AL8" s="128"/>
      <c r="AM8" s="273"/>
      <c r="AN8" s="128" t="s">
        <v>243</v>
      </c>
      <c r="AO8" s="128"/>
      <c r="AP8" s="273"/>
      <c r="AQ8" s="128" t="s">
        <v>244</v>
      </c>
      <c r="AR8" s="128"/>
      <c r="AS8" s="273"/>
    </row>
    <row r="9" spans="1:45" s="279" customFormat="1" ht="12.75">
      <c r="A9" s="274"/>
      <c r="B9" s="131"/>
      <c r="C9" s="275"/>
      <c r="D9" s="276" t="s">
        <v>90</v>
      </c>
      <c r="E9" s="131" t="s">
        <v>98</v>
      </c>
      <c r="F9" s="275"/>
      <c r="G9" s="276" t="s">
        <v>90</v>
      </c>
      <c r="H9" s="131" t="s">
        <v>98</v>
      </c>
      <c r="I9" s="275"/>
      <c r="J9" s="276" t="s">
        <v>90</v>
      </c>
      <c r="K9" s="131" t="s">
        <v>98</v>
      </c>
      <c r="L9" s="275"/>
      <c r="M9" s="276" t="s">
        <v>90</v>
      </c>
      <c r="N9" s="131" t="s">
        <v>98</v>
      </c>
      <c r="O9" s="275"/>
      <c r="P9" s="276" t="s">
        <v>90</v>
      </c>
      <c r="Q9" s="131" t="s">
        <v>98</v>
      </c>
      <c r="R9" s="275"/>
      <c r="S9" s="276" t="s">
        <v>90</v>
      </c>
      <c r="T9" s="131" t="s">
        <v>98</v>
      </c>
      <c r="U9" s="275"/>
      <c r="V9" s="276" t="s">
        <v>90</v>
      </c>
      <c r="W9" s="131" t="s">
        <v>98</v>
      </c>
      <c r="X9" s="275"/>
      <c r="Y9" s="276" t="s">
        <v>90</v>
      </c>
      <c r="Z9" s="131" t="s">
        <v>98</v>
      </c>
      <c r="AA9" s="131"/>
      <c r="AB9" s="277" t="s">
        <v>90</v>
      </c>
      <c r="AC9" s="131" t="s">
        <v>98</v>
      </c>
      <c r="AD9" s="131"/>
      <c r="AE9" s="277" t="s">
        <v>90</v>
      </c>
      <c r="AF9" s="131" t="s">
        <v>98</v>
      </c>
      <c r="AG9" s="275"/>
      <c r="AH9" s="276" t="s">
        <v>90</v>
      </c>
      <c r="AI9" s="131" t="s">
        <v>98</v>
      </c>
      <c r="AJ9" s="278"/>
      <c r="AK9" s="277" t="s">
        <v>90</v>
      </c>
      <c r="AL9" s="131" t="s">
        <v>98</v>
      </c>
      <c r="AM9" s="278"/>
      <c r="AN9" s="276" t="s">
        <v>90</v>
      </c>
      <c r="AO9" s="131" t="s">
        <v>98</v>
      </c>
      <c r="AP9" s="278"/>
      <c r="AQ9" s="276" t="s">
        <v>90</v>
      </c>
      <c r="AR9" s="131" t="s">
        <v>98</v>
      </c>
      <c r="AS9" s="278"/>
    </row>
    <row r="10" spans="1:45" ht="6" customHeight="1">
      <c r="A10" s="280"/>
      <c r="B10" s="281"/>
      <c r="C10" s="282"/>
      <c r="D10" s="283"/>
      <c r="E10" s="281"/>
      <c r="F10" s="282"/>
      <c r="G10" s="283"/>
      <c r="H10" s="281"/>
      <c r="I10" s="282"/>
      <c r="J10" s="283"/>
      <c r="K10" s="281"/>
      <c r="L10" s="282"/>
      <c r="M10" s="283"/>
      <c r="N10" s="281"/>
      <c r="O10" s="282"/>
      <c r="P10" s="283"/>
      <c r="Q10" s="281"/>
      <c r="R10" s="282"/>
      <c r="S10" s="283"/>
      <c r="T10" s="281"/>
      <c r="U10" s="282"/>
      <c r="V10" s="283"/>
      <c r="W10" s="281"/>
      <c r="X10" s="282"/>
      <c r="Y10" s="283"/>
      <c r="Z10" s="281"/>
      <c r="AA10" s="281"/>
      <c r="AB10" s="284"/>
      <c r="AC10" s="281"/>
      <c r="AD10" s="281"/>
      <c r="AE10" s="284"/>
      <c r="AF10" s="281"/>
      <c r="AG10" s="282"/>
      <c r="AH10" s="283"/>
      <c r="AI10" s="281"/>
      <c r="AJ10" s="285"/>
      <c r="AK10" s="284"/>
      <c r="AL10" s="281"/>
      <c r="AM10" s="285"/>
      <c r="AN10" s="283"/>
      <c r="AO10" s="281"/>
      <c r="AP10" s="285"/>
      <c r="AQ10" s="283"/>
      <c r="AR10" s="281"/>
      <c r="AS10" s="285"/>
    </row>
    <row r="11" spans="1:45" ht="6" customHeight="1">
      <c r="A11" s="286"/>
      <c r="B11" s="126"/>
      <c r="C11" s="287"/>
      <c r="D11" s="288"/>
      <c r="E11" s="126"/>
      <c r="F11" s="287"/>
      <c r="G11" s="288"/>
      <c r="H11" s="126"/>
      <c r="I11" s="287"/>
      <c r="J11" s="288"/>
      <c r="K11" s="126"/>
      <c r="L11" s="287"/>
      <c r="M11" s="288"/>
      <c r="N11" s="126"/>
      <c r="O11" s="287"/>
      <c r="P11" s="288"/>
      <c r="Q11" s="126"/>
      <c r="R11" s="287"/>
      <c r="S11" s="288"/>
      <c r="T11" s="126"/>
      <c r="U11" s="287"/>
      <c r="V11" s="288"/>
      <c r="W11" s="126"/>
      <c r="X11" s="287"/>
      <c r="Y11" s="288"/>
      <c r="Z11" s="126"/>
      <c r="AA11" s="126"/>
      <c r="AB11" s="289"/>
      <c r="AC11" s="126"/>
      <c r="AD11" s="126"/>
      <c r="AE11" s="289"/>
      <c r="AF11" s="126"/>
      <c r="AG11" s="287"/>
      <c r="AH11" s="288"/>
      <c r="AI11" s="126"/>
      <c r="AJ11" s="290"/>
      <c r="AK11" s="289"/>
      <c r="AL11" s="126"/>
      <c r="AM11" s="290"/>
      <c r="AN11" s="288"/>
      <c r="AO11" s="126"/>
      <c r="AP11" s="290"/>
      <c r="AQ11" s="288"/>
      <c r="AR11" s="126"/>
      <c r="AS11" s="290"/>
    </row>
    <row r="12" spans="1:45" ht="12.75">
      <c r="A12" s="280"/>
      <c r="B12" s="126" t="s">
        <v>235</v>
      </c>
      <c r="C12" s="287"/>
      <c r="D12" s="288"/>
      <c r="E12" s="126"/>
      <c r="F12" s="287"/>
      <c r="G12" s="288"/>
      <c r="H12" s="126"/>
      <c r="I12" s="287"/>
      <c r="J12" s="288"/>
      <c r="K12" s="126"/>
      <c r="L12" s="287"/>
      <c r="M12" s="288"/>
      <c r="N12" s="126"/>
      <c r="O12" s="287"/>
      <c r="P12" s="288"/>
      <c r="Q12" s="126"/>
      <c r="R12" s="287"/>
      <c r="S12" s="288"/>
      <c r="T12" s="126"/>
      <c r="U12" s="287"/>
      <c r="V12" s="288"/>
      <c r="W12" s="126"/>
      <c r="X12" s="287"/>
      <c r="Y12" s="288"/>
      <c r="Z12" s="126"/>
      <c r="AA12" s="126"/>
      <c r="AB12" s="289"/>
      <c r="AC12" s="126"/>
      <c r="AD12" s="126"/>
      <c r="AE12" s="289"/>
      <c r="AF12" s="126"/>
      <c r="AG12" s="287"/>
      <c r="AH12" s="288"/>
      <c r="AI12" s="126"/>
      <c r="AJ12" s="290"/>
      <c r="AK12" s="289"/>
      <c r="AL12" s="126"/>
      <c r="AM12" s="290"/>
      <c r="AN12" s="288"/>
      <c r="AO12" s="126"/>
      <c r="AP12" s="290"/>
      <c r="AQ12" s="288"/>
      <c r="AR12" s="126"/>
      <c r="AS12" s="290"/>
    </row>
    <row r="13" spans="1:45" ht="18" customHeight="1">
      <c r="A13" s="280"/>
      <c r="B13" s="215" t="s">
        <v>236</v>
      </c>
      <c r="C13" s="287" t="s">
        <v>19</v>
      </c>
      <c r="D13" s="288">
        <v>130</v>
      </c>
      <c r="E13" s="126">
        <v>400</v>
      </c>
      <c r="F13" s="287"/>
      <c r="G13" s="288">
        <v>134</v>
      </c>
      <c r="H13" s="126">
        <v>404</v>
      </c>
      <c r="I13" s="287"/>
      <c r="J13" s="288">
        <v>138</v>
      </c>
      <c r="K13" s="126">
        <v>408</v>
      </c>
      <c r="L13" s="287"/>
      <c r="M13" s="288">
        <v>142</v>
      </c>
      <c r="N13" s="126">
        <v>412</v>
      </c>
      <c r="O13" s="287"/>
      <c r="P13" s="288">
        <v>146</v>
      </c>
      <c r="Q13" s="126">
        <v>416</v>
      </c>
      <c r="R13" s="287"/>
      <c r="S13" s="288">
        <v>180</v>
      </c>
      <c r="T13" s="127">
        <v>508</v>
      </c>
      <c r="U13" s="287"/>
      <c r="V13" s="288">
        <v>214</v>
      </c>
      <c r="W13" s="127">
        <v>600</v>
      </c>
      <c r="X13" s="287"/>
      <c r="Y13" s="288">
        <v>248</v>
      </c>
      <c r="Z13" s="127">
        <v>692</v>
      </c>
      <c r="AA13" s="126"/>
      <c r="AB13" s="289">
        <v>282</v>
      </c>
      <c r="AC13" s="127">
        <v>784</v>
      </c>
      <c r="AD13" s="126"/>
      <c r="AE13" s="289">
        <v>316</v>
      </c>
      <c r="AF13" s="127">
        <v>876</v>
      </c>
      <c r="AG13" s="287"/>
      <c r="AH13" s="291">
        <v>361</v>
      </c>
      <c r="AI13" s="127">
        <v>1038</v>
      </c>
      <c r="AJ13" s="290"/>
      <c r="AK13" s="289">
        <v>410</v>
      </c>
      <c r="AL13" s="127">
        <v>1193</v>
      </c>
      <c r="AM13" s="290"/>
      <c r="AN13" s="291">
        <v>441</v>
      </c>
      <c r="AO13" s="127">
        <v>1279</v>
      </c>
      <c r="AP13" s="290"/>
      <c r="AQ13" s="291">
        <v>474</v>
      </c>
      <c r="AR13" s="127">
        <v>1371</v>
      </c>
      <c r="AS13" s="290"/>
    </row>
    <row r="14" spans="1:45" ht="18" customHeight="1">
      <c r="A14" s="280"/>
      <c r="B14" s="215" t="s">
        <v>237</v>
      </c>
      <c r="C14" s="287" t="s">
        <v>19</v>
      </c>
      <c r="D14" s="288">
        <v>174</v>
      </c>
      <c r="E14" s="126">
        <v>424</v>
      </c>
      <c r="F14" s="287"/>
      <c r="G14" s="288">
        <v>180</v>
      </c>
      <c r="H14" s="126">
        <v>433</v>
      </c>
      <c r="I14" s="287"/>
      <c r="J14" s="288">
        <v>186</v>
      </c>
      <c r="K14" s="126">
        <v>442</v>
      </c>
      <c r="L14" s="287"/>
      <c r="M14" s="288">
        <v>193</v>
      </c>
      <c r="N14" s="126">
        <v>452</v>
      </c>
      <c r="O14" s="287"/>
      <c r="P14" s="288">
        <v>200</v>
      </c>
      <c r="Q14" s="126">
        <v>462</v>
      </c>
      <c r="R14" s="287"/>
      <c r="S14" s="288">
        <v>243</v>
      </c>
      <c r="T14" s="127">
        <v>571</v>
      </c>
      <c r="U14" s="287"/>
      <c r="V14" s="288">
        <v>286</v>
      </c>
      <c r="W14" s="127">
        <v>680</v>
      </c>
      <c r="X14" s="287"/>
      <c r="Y14" s="288">
        <v>329</v>
      </c>
      <c r="Z14" s="127">
        <v>789</v>
      </c>
      <c r="AA14" s="126"/>
      <c r="AB14" s="289">
        <v>372</v>
      </c>
      <c r="AC14" s="127">
        <v>898</v>
      </c>
      <c r="AD14" s="126"/>
      <c r="AE14" s="289">
        <v>415</v>
      </c>
      <c r="AF14" s="127">
        <v>1007</v>
      </c>
      <c r="AG14" s="287"/>
      <c r="AH14" s="291">
        <v>483</v>
      </c>
      <c r="AI14" s="127">
        <v>1173</v>
      </c>
      <c r="AJ14" s="290"/>
      <c r="AK14" s="289">
        <v>552</v>
      </c>
      <c r="AL14" s="127">
        <v>1334</v>
      </c>
      <c r="AM14" s="290"/>
      <c r="AN14" s="291">
        <v>593</v>
      </c>
      <c r="AO14" s="127">
        <v>1430</v>
      </c>
      <c r="AP14" s="290"/>
      <c r="AQ14" s="291">
        <v>637</v>
      </c>
      <c r="AR14" s="127">
        <v>1532</v>
      </c>
      <c r="AS14" s="290"/>
    </row>
    <row r="15" spans="1:45" ht="18" customHeight="1">
      <c r="A15" s="280"/>
      <c r="B15" s="215" t="s">
        <v>293</v>
      </c>
      <c r="C15" s="287" t="s">
        <v>19</v>
      </c>
      <c r="D15" s="288">
        <v>205</v>
      </c>
      <c r="E15" s="126">
        <v>456</v>
      </c>
      <c r="F15" s="287"/>
      <c r="G15" s="288">
        <v>250</v>
      </c>
      <c r="H15" s="126">
        <v>502</v>
      </c>
      <c r="I15" s="287"/>
      <c r="J15" s="288">
        <v>305</v>
      </c>
      <c r="K15" s="126">
        <v>552</v>
      </c>
      <c r="L15" s="287"/>
      <c r="M15" s="288">
        <v>372</v>
      </c>
      <c r="N15" s="126">
        <v>606</v>
      </c>
      <c r="O15" s="287"/>
      <c r="P15" s="288">
        <v>454</v>
      </c>
      <c r="Q15" s="126">
        <v>668</v>
      </c>
      <c r="R15" s="287"/>
      <c r="S15" s="288">
        <v>454</v>
      </c>
      <c r="T15" s="127">
        <v>678</v>
      </c>
      <c r="U15" s="287"/>
      <c r="V15" s="288">
        <v>454</v>
      </c>
      <c r="W15" s="127">
        <v>688</v>
      </c>
      <c r="X15" s="287"/>
      <c r="Y15" s="288">
        <v>538</v>
      </c>
      <c r="Z15" s="127">
        <v>826</v>
      </c>
      <c r="AA15" s="126"/>
      <c r="AB15" s="289">
        <v>622</v>
      </c>
      <c r="AC15" s="127">
        <v>964</v>
      </c>
      <c r="AD15" s="126"/>
      <c r="AE15" s="289">
        <v>665</v>
      </c>
      <c r="AF15" s="127">
        <v>1073</v>
      </c>
      <c r="AG15" s="287"/>
      <c r="AH15" s="288">
        <v>733</v>
      </c>
      <c r="AI15" s="127">
        <v>1239</v>
      </c>
      <c r="AJ15" s="290"/>
      <c r="AK15" s="289">
        <v>802</v>
      </c>
      <c r="AL15" s="127">
        <v>1400</v>
      </c>
      <c r="AM15" s="290"/>
      <c r="AN15" s="288">
        <v>843</v>
      </c>
      <c r="AO15" s="127">
        <v>1496</v>
      </c>
      <c r="AP15" s="290"/>
      <c r="AQ15" s="288">
        <v>887</v>
      </c>
      <c r="AR15" s="127">
        <v>1598</v>
      </c>
      <c r="AS15" s="290"/>
    </row>
    <row r="16" spans="1:45" ht="18" customHeight="1">
      <c r="A16" s="280"/>
      <c r="B16" s="215" t="s">
        <v>294</v>
      </c>
      <c r="C16" s="287" t="s">
        <v>19</v>
      </c>
      <c r="D16" s="288"/>
      <c r="E16" s="126"/>
      <c r="F16" s="287"/>
      <c r="G16" s="288"/>
      <c r="H16" s="126"/>
      <c r="I16" s="287"/>
      <c r="J16" s="288">
        <v>227</v>
      </c>
      <c r="K16" s="126">
        <v>486</v>
      </c>
      <c r="L16" s="287"/>
      <c r="M16" s="288">
        <v>277</v>
      </c>
      <c r="N16" s="126">
        <v>535</v>
      </c>
      <c r="O16" s="287"/>
      <c r="P16" s="288">
        <v>338</v>
      </c>
      <c r="Q16" s="126">
        <v>588</v>
      </c>
      <c r="R16" s="287"/>
      <c r="S16" s="288">
        <v>412</v>
      </c>
      <c r="T16" s="127">
        <v>647</v>
      </c>
      <c r="U16" s="287"/>
      <c r="V16" s="288">
        <v>454</v>
      </c>
      <c r="W16" s="127">
        <v>688</v>
      </c>
      <c r="X16" s="287"/>
      <c r="Y16" s="288">
        <v>538</v>
      </c>
      <c r="Z16" s="127">
        <v>826</v>
      </c>
      <c r="AA16" s="126"/>
      <c r="AB16" s="289">
        <v>622</v>
      </c>
      <c r="AC16" s="127">
        <v>964</v>
      </c>
      <c r="AD16" s="126"/>
      <c r="AE16" s="289">
        <v>665</v>
      </c>
      <c r="AF16" s="127">
        <v>1073</v>
      </c>
      <c r="AG16" s="287"/>
      <c r="AH16" s="288">
        <f>AH15</f>
        <v>733</v>
      </c>
      <c r="AI16" s="127">
        <f aca="true" t="shared" si="0" ref="AI16:AR16">AI15</f>
        <v>1239</v>
      </c>
      <c r="AJ16" s="290"/>
      <c r="AK16" s="289">
        <f t="shared" si="0"/>
        <v>802</v>
      </c>
      <c r="AL16" s="127">
        <f t="shared" si="0"/>
        <v>1400</v>
      </c>
      <c r="AM16" s="290"/>
      <c r="AN16" s="288">
        <f t="shared" si="0"/>
        <v>843</v>
      </c>
      <c r="AO16" s="127">
        <f t="shared" si="0"/>
        <v>1496</v>
      </c>
      <c r="AP16" s="290"/>
      <c r="AQ16" s="288">
        <f t="shared" si="0"/>
        <v>887</v>
      </c>
      <c r="AR16" s="127">
        <f t="shared" si="0"/>
        <v>1598</v>
      </c>
      <c r="AS16" s="290"/>
    </row>
    <row r="17" spans="1:45" ht="18" customHeight="1">
      <c r="A17" s="280"/>
      <c r="B17" s="215" t="s">
        <v>289</v>
      </c>
      <c r="C17" s="287" t="s">
        <v>19</v>
      </c>
      <c r="D17" s="288">
        <v>205</v>
      </c>
      <c r="E17" s="126">
        <v>456</v>
      </c>
      <c r="F17" s="287"/>
      <c r="G17" s="288">
        <v>250</v>
      </c>
      <c r="H17" s="126">
        <v>502</v>
      </c>
      <c r="I17" s="287"/>
      <c r="J17" s="288">
        <v>305</v>
      </c>
      <c r="K17" s="126">
        <v>552</v>
      </c>
      <c r="L17" s="287"/>
      <c r="M17" s="288">
        <v>372</v>
      </c>
      <c r="N17" s="126">
        <v>606</v>
      </c>
      <c r="O17" s="287"/>
      <c r="P17" s="288">
        <v>454</v>
      </c>
      <c r="Q17" s="126">
        <v>668</v>
      </c>
      <c r="R17" s="287"/>
      <c r="S17" s="288">
        <v>454</v>
      </c>
      <c r="T17" s="127">
        <v>678</v>
      </c>
      <c r="U17" s="287"/>
      <c r="V17" s="288">
        <v>454</v>
      </c>
      <c r="W17" s="127">
        <v>688</v>
      </c>
      <c r="X17" s="287"/>
      <c r="Y17" s="288">
        <v>538</v>
      </c>
      <c r="Z17" s="127">
        <v>826</v>
      </c>
      <c r="AA17" s="126"/>
      <c r="AB17" s="289">
        <v>622</v>
      </c>
      <c r="AC17" s="127">
        <v>964</v>
      </c>
      <c r="AD17" s="126"/>
      <c r="AE17" s="289">
        <v>665</v>
      </c>
      <c r="AF17" s="127">
        <v>1073</v>
      </c>
      <c r="AG17" s="287"/>
      <c r="AH17" s="288">
        <v>733</v>
      </c>
      <c r="AI17" s="127">
        <v>1239</v>
      </c>
      <c r="AJ17" s="290"/>
      <c r="AK17" s="289">
        <v>608</v>
      </c>
      <c r="AL17" s="127">
        <v>1390</v>
      </c>
      <c r="AM17" s="290"/>
      <c r="AN17" s="288">
        <v>653</v>
      </c>
      <c r="AO17" s="127">
        <v>1489</v>
      </c>
      <c r="AP17" s="290"/>
      <c r="AQ17" s="288">
        <v>701</v>
      </c>
      <c r="AR17" s="127">
        <v>1595</v>
      </c>
      <c r="AS17" s="290"/>
    </row>
    <row r="18" spans="1:45" ht="18" customHeight="1">
      <c r="A18" s="280"/>
      <c r="B18" s="215" t="s">
        <v>222</v>
      </c>
      <c r="C18" s="287" t="s">
        <v>19</v>
      </c>
      <c r="D18" s="288">
        <v>273</v>
      </c>
      <c r="E18" s="126">
        <v>520</v>
      </c>
      <c r="F18" s="287"/>
      <c r="G18" s="288">
        <v>284</v>
      </c>
      <c r="H18" s="126">
        <v>533</v>
      </c>
      <c r="I18" s="287"/>
      <c r="J18" s="288">
        <v>295</v>
      </c>
      <c r="K18" s="126">
        <v>546</v>
      </c>
      <c r="L18" s="287"/>
      <c r="M18" s="288">
        <v>306</v>
      </c>
      <c r="N18" s="126">
        <v>559</v>
      </c>
      <c r="O18" s="287"/>
      <c r="P18" s="288">
        <v>317</v>
      </c>
      <c r="Q18" s="126">
        <v>572</v>
      </c>
      <c r="R18" s="287"/>
      <c r="S18" s="288">
        <v>385</v>
      </c>
      <c r="T18" s="127">
        <v>707</v>
      </c>
      <c r="U18" s="287"/>
      <c r="V18" s="288">
        <v>453</v>
      </c>
      <c r="W18" s="127">
        <v>842</v>
      </c>
      <c r="X18" s="287"/>
      <c r="Y18" s="288">
        <v>521</v>
      </c>
      <c r="Z18" s="127">
        <v>977</v>
      </c>
      <c r="AA18" s="126"/>
      <c r="AB18" s="289">
        <v>589</v>
      </c>
      <c r="AC18" s="127">
        <v>1112</v>
      </c>
      <c r="AD18" s="126"/>
      <c r="AE18" s="289">
        <v>657</v>
      </c>
      <c r="AF18" s="127">
        <v>1247</v>
      </c>
      <c r="AG18" s="287"/>
      <c r="AH18" s="288">
        <v>763</v>
      </c>
      <c r="AI18" s="127">
        <v>1453</v>
      </c>
      <c r="AJ18" s="290"/>
      <c r="AK18" s="289">
        <v>870</v>
      </c>
      <c r="AL18" s="127">
        <v>1652</v>
      </c>
      <c r="AM18" s="290"/>
      <c r="AN18" s="288">
        <v>933</v>
      </c>
      <c r="AO18" s="127">
        <v>1770</v>
      </c>
      <c r="AP18" s="290"/>
      <c r="AQ18" s="288">
        <v>1001</v>
      </c>
      <c r="AR18" s="127">
        <v>1896</v>
      </c>
      <c r="AS18" s="290"/>
    </row>
    <row r="19" spans="1:45" ht="18" customHeight="1">
      <c r="A19" s="280"/>
      <c r="B19" s="216" t="s">
        <v>223</v>
      </c>
      <c r="C19" s="287" t="s">
        <v>19</v>
      </c>
      <c r="D19" s="288"/>
      <c r="E19" s="126"/>
      <c r="F19" s="287"/>
      <c r="G19" s="288"/>
      <c r="H19" s="126"/>
      <c r="I19" s="287"/>
      <c r="J19" s="288"/>
      <c r="K19" s="126"/>
      <c r="L19" s="287"/>
      <c r="M19" s="288"/>
      <c r="N19" s="126"/>
      <c r="O19" s="287"/>
      <c r="P19" s="288">
        <v>537</v>
      </c>
      <c r="Q19" s="127">
        <v>943</v>
      </c>
      <c r="R19" s="287"/>
      <c r="S19" s="288">
        <v>537</v>
      </c>
      <c r="T19" s="127">
        <v>943</v>
      </c>
      <c r="U19" s="287"/>
      <c r="V19" s="288">
        <v>569</v>
      </c>
      <c r="W19" s="127">
        <v>1020</v>
      </c>
      <c r="X19" s="287"/>
      <c r="Y19" s="288">
        <v>601</v>
      </c>
      <c r="Z19" s="127">
        <v>1097</v>
      </c>
      <c r="AA19" s="126"/>
      <c r="AB19" s="289">
        <v>633</v>
      </c>
      <c r="AC19" s="127">
        <v>1174</v>
      </c>
      <c r="AD19" s="126"/>
      <c r="AE19" s="289">
        <v>665</v>
      </c>
      <c r="AF19" s="127">
        <v>1251</v>
      </c>
      <c r="AG19" s="287"/>
      <c r="AH19" s="288">
        <v>726</v>
      </c>
      <c r="AI19" s="127">
        <v>1409</v>
      </c>
      <c r="AJ19" s="290"/>
      <c r="AK19" s="289">
        <v>811</v>
      </c>
      <c r="AL19" s="127">
        <v>1633</v>
      </c>
      <c r="AM19" s="290"/>
      <c r="AN19" s="288">
        <v>870</v>
      </c>
      <c r="AO19" s="127">
        <v>1766</v>
      </c>
      <c r="AP19" s="290"/>
      <c r="AQ19" s="288">
        <v>933</v>
      </c>
      <c r="AR19" s="127">
        <v>1909</v>
      </c>
      <c r="AS19" s="290"/>
    </row>
    <row r="20" spans="1:45" ht="18" customHeight="1">
      <c r="A20" s="280"/>
      <c r="B20" s="215" t="s">
        <v>224</v>
      </c>
      <c r="C20" s="287" t="s">
        <v>19</v>
      </c>
      <c r="D20" s="288"/>
      <c r="E20" s="126"/>
      <c r="F20" s="287"/>
      <c r="G20" s="288"/>
      <c r="H20" s="126"/>
      <c r="I20" s="287"/>
      <c r="J20" s="288">
        <v>812</v>
      </c>
      <c r="K20" s="126">
        <v>812</v>
      </c>
      <c r="L20" s="287"/>
      <c r="M20" s="288">
        <v>861</v>
      </c>
      <c r="N20" s="126">
        <v>861</v>
      </c>
      <c r="O20" s="287"/>
      <c r="P20" s="288">
        <v>912</v>
      </c>
      <c r="Q20" s="126">
        <v>912</v>
      </c>
      <c r="R20" s="287"/>
      <c r="S20" s="288">
        <v>993</v>
      </c>
      <c r="T20" s="127">
        <v>993</v>
      </c>
      <c r="U20" s="287"/>
      <c r="V20" s="288">
        <v>1074</v>
      </c>
      <c r="W20" s="127">
        <v>1074</v>
      </c>
      <c r="X20" s="287"/>
      <c r="Y20" s="288">
        <v>1155</v>
      </c>
      <c r="Z20" s="127">
        <v>1155</v>
      </c>
      <c r="AA20" s="126"/>
      <c r="AB20" s="289">
        <v>1236</v>
      </c>
      <c r="AC20" s="127">
        <v>1236</v>
      </c>
      <c r="AD20" s="126"/>
      <c r="AE20" s="289">
        <v>1317</v>
      </c>
      <c r="AF20" s="127">
        <v>1317</v>
      </c>
      <c r="AG20" s="287"/>
      <c r="AH20" s="288">
        <v>1455</v>
      </c>
      <c r="AI20" s="127">
        <f>AH20</f>
        <v>1455</v>
      </c>
      <c r="AJ20" s="290"/>
      <c r="AK20" s="289">
        <v>1622</v>
      </c>
      <c r="AL20" s="127">
        <f>AK20</f>
        <v>1622</v>
      </c>
      <c r="AM20" s="290"/>
      <c r="AN20" s="288">
        <v>1737</v>
      </c>
      <c r="AO20" s="127">
        <f>AN20</f>
        <v>1737</v>
      </c>
      <c r="AP20" s="290"/>
      <c r="AQ20" s="288">
        <v>1860</v>
      </c>
      <c r="AR20" s="127">
        <f>AQ20</f>
        <v>1860</v>
      </c>
      <c r="AS20" s="290"/>
    </row>
    <row r="21" spans="1:45" ht="6" customHeight="1">
      <c r="A21" s="280"/>
      <c r="B21" s="281"/>
      <c r="C21" s="282"/>
      <c r="D21" s="283"/>
      <c r="E21" s="281"/>
      <c r="F21" s="282"/>
      <c r="G21" s="283"/>
      <c r="H21" s="281"/>
      <c r="I21" s="282"/>
      <c r="J21" s="283"/>
      <c r="K21" s="281"/>
      <c r="L21" s="282"/>
      <c r="M21" s="283"/>
      <c r="N21" s="281"/>
      <c r="O21" s="282"/>
      <c r="P21" s="283"/>
      <c r="Q21" s="281"/>
      <c r="R21" s="282"/>
      <c r="S21" s="283"/>
      <c r="T21" s="281"/>
      <c r="U21" s="282"/>
      <c r="V21" s="283"/>
      <c r="W21" s="281"/>
      <c r="X21" s="282"/>
      <c r="Y21" s="283"/>
      <c r="Z21" s="281"/>
      <c r="AA21" s="281"/>
      <c r="AB21" s="284"/>
      <c r="AC21" s="281"/>
      <c r="AD21" s="281"/>
      <c r="AE21" s="284"/>
      <c r="AF21" s="281"/>
      <c r="AG21" s="282"/>
      <c r="AH21" s="283"/>
      <c r="AI21" s="281"/>
      <c r="AJ21" s="285"/>
      <c r="AK21" s="284"/>
      <c r="AL21" s="281"/>
      <c r="AM21" s="285"/>
      <c r="AN21" s="283"/>
      <c r="AO21" s="281"/>
      <c r="AP21" s="285"/>
      <c r="AQ21" s="283"/>
      <c r="AR21" s="281"/>
      <c r="AS21" s="285"/>
    </row>
    <row r="22" spans="1:45" ht="6" customHeight="1">
      <c r="A22" s="286"/>
      <c r="B22" s="126"/>
      <c r="C22" s="287"/>
      <c r="D22" s="288"/>
      <c r="E22" s="126"/>
      <c r="F22" s="287"/>
      <c r="G22" s="288"/>
      <c r="H22" s="126"/>
      <c r="I22" s="287"/>
      <c r="J22" s="288"/>
      <c r="K22" s="126"/>
      <c r="L22" s="287"/>
      <c r="M22" s="288"/>
      <c r="N22" s="126"/>
      <c r="O22" s="287"/>
      <c r="P22" s="288"/>
      <c r="Q22" s="126"/>
      <c r="R22" s="287"/>
      <c r="S22" s="288"/>
      <c r="T22" s="126"/>
      <c r="U22" s="287"/>
      <c r="V22" s="288"/>
      <c r="W22" s="126"/>
      <c r="X22" s="287"/>
      <c r="Y22" s="288"/>
      <c r="Z22" s="126"/>
      <c r="AA22" s="126"/>
      <c r="AB22" s="289"/>
      <c r="AC22" s="126"/>
      <c r="AD22" s="126"/>
      <c r="AE22" s="289"/>
      <c r="AF22" s="126"/>
      <c r="AG22" s="287"/>
      <c r="AH22" s="288"/>
      <c r="AI22" s="126"/>
      <c r="AJ22" s="290"/>
      <c r="AK22" s="289"/>
      <c r="AL22" s="126"/>
      <c r="AM22" s="290"/>
      <c r="AN22" s="288"/>
      <c r="AO22" s="126"/>
      <c r="AP22" s="290"/>
      <c r="AQ22" s="288"/>
      <c r="AR22" s="126"/>
      <c r="AS22" s="290"/>
    </row>
    <row r="23" spans="1:45" ht="12.75">
      <c r="A23" s="280"/>
      <c r="B23" s="126" t="s">
        <v>238</v>
      </c>
      <c r="C23" s="287" t="s">
        <v>19</v>
      </c>
      <c r="D23" s="288"/>
      <c r="E23" s="126"/>
      <c r="F23" s="287"/>
      <c r="G23" s="288"/>
      <c r="H23" s="126"/>
      <c r="I23" s="287"/>
      <c r="J23" s="288"/>
      <c r="K23" s="126"/>
      <c r="L23" s="287"/>
      <c r="M23" s="288"/>
      <c r="N23" s="126"/>
      <c r="O23" s="287"/>
      <c r="P23" s="288"/>
      <c r="Q23" s="126"/>
      <c r="R23" s="287"/>
      <c r="S23" s="288"/>
      <c r="T23" s="126"/>
      <c r="U23" s="287"/>
      <c r="V23" s="288"/>
      <c r="W23" s="126"/>
      <c r="X23" s="287"/>
      <c r="Y23" s="288"/>
      <c r="Z23" s="126"/>
      <c r="AA23" s="126"/>
      <c r="AB23" s="289"/>
      <c r="AC23" s="126"/>
      <c r="AD23" s="126"/>
      <c r="AE23" s="289"/>
      <c r="AF23" s="126"/>
      <c r="AG23" s="287"/>
      <c r="AH23" s="288"/>
      <c r="AI23" s="126"/>
      <c r="AJ23" s="290"/>
      <c r="AK23" s="289"/>
      <c r="AL23" s="126"/>
      <c r="AM23" s="290"/>
      <c r="AN23" s="288"/>
      <c r="AO23" s="126"/>
      <c r="AP23" s="290"/>
      <c r="AQ23" s="288"/>
      <c r="AR23" s="126"/>
      <c r="AS23" s="290"/>
    </row>
    <row r="24" spans="1:45" ht="18" customHeight="1">
      <c r="A24" s="280"/>
      <c r="B24" s="215" t="s">
        <v>225</v>
      </c>
      <c r="C24" s="287" t="s">
        <v>19</v>
      </c>
      <c r="D24" s="288">
        <v>96</v>
      </c>
      <c r="E24" s="126">
        <v>328</v>
      </c>
      <c r="F24" s="287"/>
      <c r="G24" s="288">
        <v>97</v>
      </c>
      <c r="H24" s="126">
        <v>329</v>
      </c>
      <c r="I24" s="287"/>
      <c r="J24" s="288">
        <v>99</v>
      </c>
      <c r="K24" s="126">
        <v>331</v>
      </c>
      <c r="L24" s="287"/>
      <c r="M24" s="288">
        <v>101</v>
      </c>
      <c r="N24" s="126">
        <v>333</v>
      </c>
      <c r="O24" s="287"/>
      <c r="P24" s="288">
        <v>103</v>
      </c>
      <c r="Q24" s="126">
        <v>335</v>
      </c>
      <c r="R24" s="287"/>
      <c r="S24" s="288">
        <v>125</v>
      </c>
      <c r="T24" s="127">
        <v>398</v>
      </c>
      <c r="U24" s="287"/>
      <c r="V24" s="288">
        <v>147</v>
      </c>
      <c r="W24" s="127">
        <v>461</v>
      </c>
      <c r="X24" s="287"/>
      <c r="Y24" s="288">
        <v>169</v>
      </c>
      <c r="Z24" s="127">
        <v>524</v>
      </c>
      <c r="AA24" s="126"/>
      <c r="AB24" s="289">
        <v>191</v>
      </c>
      <c r="AC24" s="127">
        <v>587</v>
      </c>
      <c r="AD24" s="126"/>
      <c r="AE24" s="289">
        <v>213</v>
      </c>
      <c r="AF24" s="127">
        <v>650</v>
      </c>
      <c r="AG24" s="287"/>
      <c r="AH24" s="288">
        <v>245</v>
      </c>
      <c r="AI24" s="127">
        <v>728</v>
      </c>
      <c r="AJ24" s="290"/>
      <c r="AK24" s="289">
        <v>277</v>
      </c>
      <c r="AL24" s="127">
        <v>777</v>
      </c>
      <c r="AM24" s="290"/>
      <c r="AN24" s="288">
        <v>297</v>
      </c>
      <c r="AO24" s="127">
        <v>807</v>
      </c>
      <c r="AP24" s="290"/>
      <c r="AQ24" s="288">
        <v>319</v>
      </c>
      <c r="AR24" s="127">
        <v>840</v>
      </c>
      <c r="AS24" s="290"/>
    </row>
    <row r="25" spans="1:45" ht="18" customHeight="1">
      <c r="A25" s="280"/>
      <c r="B25" s="215" t="s">
        <v>226</v>
      </c>
      <c r="C25" s="287" t="s">
        <v>19</v>
      </c>
      <c r="D25" s="288">
        <v>157</v>
      </c>
      <c r="E25" s="126">
        <v>382</v>
      </c>
      <c r="F25" s="287"/>
      <c r="G25" s="288">
        <v>162</v>
      </c>
      <c r="H25" s="126">
        <v>390</v>
      </c>
      <c r="I25" s="287"/>
      <c r="J25" s="288">
        <v>168</v>
      </c>
      <c r="K25" s="126">
        <v>398</v>
      </c>
      <c r="L25" s="287"/>
      <c r="M25" s="288">
        <v>174</v>
      </c>
      <c r="N25" s="126">
        <v>407</v>
      </c>
      <c r="O25" s="287"/>
      <c r="P25" s="288">
        <v>180</v>
      </c>
      <c r="Q25" s="126">
        <v>416</v>
      </c>
      <c r="R25" s="287"/>
      <c r="S25" s="288">
        <v>208</v>
      </c>
      <c r="T25" s="127">
        <v>480</v>
      </c>
      <c r="U25" s="287"/>
      <c r="V25" s="288">
        <v>236</v>
      </c>
      <c r="W25" s="127">
        <v>544</v>
      </c>
      <c r="X25" s="287"/>
      <c r="Y25" s="288">
        <v>264</v>
      </c>
      <c r="Z25" s="127">
        <v>608</v>
      </c>
      <c r="AA25" s="126"/>
      <c r="AB25" s="289">
        <v>292</v>
      </c>
      <c r="AC25" s="127">
        <v>672</v>
      </c>
      <c r="AD25" s="126"/>
      <c r="AE25" s="289">
        <v>320</v>
      </c>
      <c r="AF25" s="127">
        <v>736</v>
      </c>
      <c r="AG25" s="287"/>
      <c r="AH25" s="288">
        <v>366</v>
      </c>
      <c r="AI25" s="127">
        <v>841</v>
      </c>
      <c r="AJ25" s="290"/>
      <c r="AK25" s="289">
        <v>417</v>
      </c>
      <c r="AL25" s="127">
        <v>956</v>
      </c>
      <c r="AM25" s="290"/>
      <c r="AN25" s="288">
        <v>447</v>
      </c>
      <c r="AO25" s="127">
        <v>1024</v>
      </c>
      <c r="AP25" s="290"/>
      <c r="AQ25" s="288">
        <v>479</v>
      </c>
      <c r="AR25" s="127">
        <v>1097</v>
      </c>
      <c r="AS25" s="290"/>
    </row>
    <row r="26" spans="1:45" ht="18" customHeight="1">
      <c r="A26" s="280"/>
      <c r="B26" s="215" t="s">
        <v>256</v>
      </c>
      <c r="C26" s="287" t="s">
        <v>19</v>
      </c>
      <c r="D26" s="288">
        <v>157</v>
      </c>
      <c r="E26" s="126">
        <v>382</v>
      </c>
      <c r="F26" s="287"/>
      <c r="G26" s="288">
        <v>162</v>
      </c>
      <c r="H26" s="126">
        <v>390</v>
      </c>
      <c r="I26" s="287"/>
      <c r="J26" s="288">
        <v>168</v>
      </c>
      <c r="K26" s="126">
        <v>398</v>
      </c>
      <c r="L26" s="287"/>
      <c r="M26" s="288">
        <v>174</v>
      </c>
      <c r="N26" s="126">
        <v>407</v>
      </c>
      <c r="O26" s="287"/>
      <c r="P26" s="288">
        <v>180</v>
      </c>
      <c r="Q26" s="126">
        <v>416</v>
      </c>
      <c r="R26" s="287"/>
      <c r="S26" s="288">
        <v>208</v>
      </c>
      <c r="T26" s="127">
        <v>480</v>
      </c>
      <c r="U26" s="287"/>
      <c r="V26" s="288">
        <v>236</v>
      </c>
      <c r="W26" s="127">
        <v>544</v>
      </c>
      <c r="X26" s="287"/>
      <c r="Y26" s="288">
        <v>264</v>
      </c>
      <c r="Z26" s="127">
        <v>608</v>
      </c>
      <c r="AA26" s="126"/>
      <c r="AB26" s="289">
        <v>292</v>
      </c>
      <c r="AC26" s="127">
        <v>672</v>
      </c>
      <c r="AD26" s="126"/>
      <c r="AE26" s="289">
        <v>320</v>
      </c>
      <c r="AF26" s="127">
        <v>736</v>
      </c>
      <c r="AG26" s="287"/>
      <c r="AH26" s="288">
        <v>598</v>
      </c>
      <c r="AI26" s="127">
        <v>1196</v>
      </c>
      <c r="AJ26" s="290"/>
      <c r="AK26" s="289">
        <v>680</v>
      </c>
      <c r="AL26" s="127">
        <v>1359</v>
      </c>
      <c r="AM26" s="290"/>
      <c r="AN26" s="288">
        <v>729</v>
      </c>
      <c r="AO26" s="127">
        <v>1455</v>
      </c>
      <c r="AP26" s="290"/>
      <c r="AQ26" s="288">
        <v>781</v>
      </c>
      <c r="AR26" s="127">
        <v>1558</v>
      </c>
      <c r="AS26" s="290"/>
    </row>
    <row r="27" spans="1:45" ht="6" customHeight="1" thickBot="1">
      <c r="A27" s="292"/>
      <c r="B27" s="293"/>
      <c r="C27" s="294"/>
      <c r="D27" s="295"/>
      <c r="E27" s="293"/>
      <c r="F27" s="294"/>
      <c r="G27" s="295"/>
      <c r="H27" s="293"/>
      <c r="I27" s="294"/>
      <c r="J27" s="295"/>
      <c r="K27" s="293"/>
      <c r="L27" s="294"/>
      <c r="M27" s="295"/>
      <c r="N27" s="293"/>
      <c r="O27" s="294"/>
      <c r="P27" s="295"/>
      <c r="Q27" s="293"/>
      <c r="R27" s="294"/>
      <c r="S27" s="295"/>
      <c r="T27" s="293"/>
      <c r="U27" s="294"/>
      <c r="V27" s="295"/>
      <c r="W27" s="293"/>
      <c r="X27" s="294"/>
      <c r="Y27" s="295"/>
      <c r="Z27" s="293"/>
      <c r="AA27" s="293"/>
      <c r="AB27" s="296"/>
      <c r="AC27" s="293"/>
      <c r="AD27" s="293"/>
      <c r="AE27" s="296"/>
      <c r="AF27" s="293"/>
      <c r="AG27" s="294"/>
      <c r="AH27" s="295"/>
      <c r="AI27" s="293"/>
      <c r="AJ27" s="297"/>
      <c r="AK27" s="296"/>
      <c r="AL27" s="293"/>
      <c r="AM27" s="297"/>
      <c r="AN27" s="295"/>
      <c r="AO27" s="293"/>
      <c r="AP27" s="297"/>
      <c r="AQ27" s="295"/>
      <c r="AR27" s="293"/>
      <c r="AS27" s="297"/>
    </row>
    <row r="28" ht="6" customHeight="1">
      <c r="A28" s="298"/>
    </row>
    <row r="29" spans="1:36" s="2" customFormat="1" ht="12.75">
      <c r="A29" s="126"/>
      <c r="B29" s="70" t="s">
        <v>99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</row>
    <row r="30" spans="1:36" s="2" customFormat="1" ht="6" customHeight="1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</row>
    <row r="31" spans="1:36" s="2" customFormat="1" ht="12.75">
      <c r="A31" s="133" t="s">
        <v>177</v>
      </c>
      <c r="B31" s="123" t="s">
        <v>341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1:36" s="2" customFormat="1" ht="12.75">
      <c r="A32" s="133"/>
      <c r="B32" s="123" t="s">
        <v>343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</row>
    <row r="33" spans="1:36" s="2" customFormat="1" ht="12.75">
      <c r="A33" s="133"/>
      <c r="B33" s="123" t="s">
        <v>342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1:36" s="2" customFormat="1" ht="6" customHeight="1">
      <c r="A34" s="133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</row>
    <row r="35" spans="1:45" s="2" customFormat="1" ht="12.75">
      <c r="A35" s="133" t="s">
        <v>178</v>
      </c>
      <c r="B35" s="356" t="s">
        <v>267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</row>
    <row r="36" spans="1:36" s="2" customFormat="1" ht="6" customHeight="1">
      <c r="A36" s="133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</row>
    <row r="37" spans="1:36" s="2" customFormat="1" ht="12.75">
      <c r="A37" s="133" t="s">
        <v>179</v>
      </c>
      <c r="B37" s="123" t="s">
        <v>344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</row>
    <row r="38" spans="1:36" s="2" customFormat="1" ht="12.75">
      <c r="A38" s="133"/>
      <c r="B38" s="123" t="s">
        <v>345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</row>
    <row r="39" spans="1:36" s="2" customFormat="1" ht="6" customHeight="1">
      <c r="A39" s="125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</row>
    <row r="40" spans="1:36" s="2" customFormat="1" ht="12.75">
      <c r="A40" s="125"/>
      <c r="B40" s="125" t="s">
        <v>295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</row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  <row r="2168" s="2" customFormat="1" ht="12"/>
    <row r="2169" s="2" customFormat="1" ht="12"/>
    <row r="2170" s="2" customFormat="1" ht="12"/>
    <row r="2171" s="2" customFormat="1" ht="12"/>
    <row r="2172" s="2" customFormat="1" ht="12"/>
    <row r="2173" s="2" customFormat="1" ht="12"/>
    <row r="2174" s="2" customFormat="1" ht="12"/>
    <row r="2175" s="2" customFormat="1" ht="12"/>
    <row r="2176" s="2" customFormat="1" ht="12"/>
    <row r="2177" s="2" customFormat="1" ht="12"/>
    <row r="2178" s="2" customFormat="1" ht="12"/>
    <row r="2179" s="2" customFormat="1" ht="12"/>
    <row r="2180" s="2" customFormat="1" ht="12"/>
    <row r="2181" s="2" customFormat="1" ht="12"/>
    <row r="2182" s="2" customFormat="1" ht="12"/>
    <row r="2183" s="2" customFormat="1" ht="12"/>
    <row r="2184" s="2" customFormat="1" ht="12"/>
    <row r="2185" s="2" customFormat="1" ht="12"/>
    <row r="2186" s="2" customFormat="1" ht="12"/>
    <row r="2187" s="2" customFormat="1" ht="12"/>
    <row r="2188" s="2" customFormat="1" ht="12"/>
    <row r="2189" s="2" customFormat="1" ht="12"/>
    <row r="2190" s="2" customFormat="1" ht="12"/>
    <row r="2191" s="2" customFormat="1" ht="12"/>
    <row r="2192" s="2" customFormat="1" ht="12"/>
    <row r="2193" s="2" customFormat="1" ht="12"/>
    <row r="2194" s="2" customFormat="1" ht="12"/>
    <row r="2195" s="2" customFormat="1" ht="12"/>
    <row r="2196" s="2" customFormat="1" ht="12"/>
    <row r="2197" s="2" customFormat="1" ht="12"/>
    <row r="2198" s="2" customFormat="1" ht="12"/>
    <row r="2199" s="2" customFormat="1" ht="12"/>
    <row r="2200" s="2" customFormat="1" ht="12"/>
    <row r="2201" s="2" customFormat="1" ht="12"/>
    <row r="2202" s="2" customFormat="1" ht="12"/>
    <row r="2203" s="2" customFormat="1" ht="12"/>
    <row r="2204" s="2" customFormat="1" ht="12"/>
    <row r="2205" s="2" customFormat="1" ht="12"/>
    <row r="2206" s="2" customFormat="1" ht="12"/>
    <row r="2207" s="2" customFormat="1" ht="12"/>
    <row r="2208" s="2" customFormat="1" ht="12"/>
    <row r="2209" s="2" customFormat="1" ht="12"/>
    <row r="2210" s="2" customFormat="1" ht="12"/>
    <row r="2211" s="2" customFormat="1" ht="12"/>
    <row r="2212" s="2" customFormat="1" ht="12"/>
    <row r="2213" s="2" customFormat="1" ht="12"/>
    <row r="2214" s="2" customFormat="1" ht="12"/>
    <row r="2215" s="2" customFormat="1" ht="12"/>
    <row r="2216" s="2" customFormat="1" ht="12"/>
    <row r="2217" s="2" customFormat="1" ht="12"/>
    <row r="2218" s="2" customFormat="1" ht="12"/>
    <row r="2219" s="2" customFormat="1" ht="12"/>
    <row r="2220" s="2" customFormat="1" ht="12"/>
    <row r="2221" s="2" customFormat="1" ht="12"/>
    <row r="2222" s="2" customFormat="1" ht="12"/>
    <row r="2223" s="2" customFormat="1" ht="12"/>
    <row r="2224" s="2" customFormat="1" ht="12"/>
    <row r="2225" s="2" customFormat="1" ht="12"/>
    <row r="2226" s="2" customFormat="1" ht="12"/>
    <row r="2227" s="2" customFormat="1" ht="12"/>
    <row r="2228" s="2" customFormat="1" ht="12"/>
    <row r="2229" s="2" customFormat="1" ht="12"/>
    <row r="2230" s="2" customFormat="1" ht="12"/>
    <row r="2231" s="2" customFormat="1" ht="12"/>
    <row r="2232" s="2" customFormat="1" ht="12"/>
    <row r="2233" s="2" customFormat="1" ht="12"/>
    <row r="2234" s="2" customFormat="1" ht="12"/>
    <row r="2235" s="2" customFormat="1" ht="12"/>
    <row r="2236" s="2" customFormat="1" ht="12"/>
    <row r="2237" s="2" customFormat="1" ht="12"/>
    <row r="2238" s="2" customFormat="1" ht="12"/>
    <row r="2239" s="2" customFormat="1" ht="12"/>
    <row r="2240" s="2" customFormat="1" ht="12"/>
    <row r="2241" s="2" customFormat="1" ht="12"/>
    <row r="2242" s="2" customFormat="1" ht="12"/>
    <row r="2243" s="2" customFormat="1" ht="12"/>
    <row r="2244" s="2" customFormat="1" ht="12"/>
    <row r="2245" s="2" customFormat="1" ht="12"/>
    <row r="2246" s="2" customFormat="1" ht="12"/>
    <row r="2247" s="2" customFormat="1" ht="12"/>
    <row r="2248" s="2" customFormat="1" ht="12"/>
    <row r="2249" s="2" customFormat="1" ht="12"/>
    <row r="2250" s="2" customFormat="1" ht="12"/>
    <row r="2251" s="2" customFormat="1" ht="12"/>
    <row r="2252" s="2" customFormat="1" ht="12"/>
    <row r="2253" s="2" customFormat="1" ht="12"/>
    <row r="2254" s="2" customFormat="1" ht="12"/>
    <row r="2255" s="2" customFormat="1" ht="12"/>
    <row r="2256" s="2" customFormat="1" ht="12"/>
    <row r="2257" s="2" customFormat="1" ht="12"/>
    <row r="2258" s="2" customFormat="1" ht="12"/>
    <row r="2259" s="2" customFormat="1" ht="12"/>
    <row r="2260" s="2" customFormat="1" ht="12"/>
    <row r="2261" s="2" customFormat="1" ht="12"/>
    <row r="2262" s="2" customFormat="1" ht="12"/>
    <row r="2263" s="2" customFormat="1" ht="12"/>
    <row r="2264" s="2" customFormat="1" ht="12"/>
    <row r="2265" s="2" customFormat="1" ht="12"/>
    <row r="2266" s="2" customFormat="1" ht="12"/>
    <row r="2267" s="2" customFormat="1" ht="12"/>
    <row r="2268" s="2" customFormat="1" ht="12"/>
    <row r="2269" s="2" customFormat="1" ht="12"/>
    <row r="2270" s="2" customFormat="1" ht="12"/>
    <row r="2271" s="2" customFormat="1" ht="12"/>
    <row r="2272" s="2" customFormat="1" ht="12"/>
    <row r="2273" s="2" customFormat="1" ht="12"/>
    <row r="2274" s="2" customFormat="1" ht="12"/>
    <row r="2275" s="2" customFormat="1" ht="12"/>
    <row r="2276" s="2" customFormat="1" ht="12"/>
    <row r="2277" s="2" customFormat="1" ht="12"/>
    <row r="2278" s="2" customFormat="1" ht="12"/>
    <row r="2279" s="2" customFormat="1" ht="12"/>
    <row r="2280" s="2" customFormat="1" ht="12"/>
    <row r="2281" s="2" customFormat="1" ht="12"/>
    <row r="2282" s="2" customFormat="1" ht="12"/>
    <row r="2283" s="2" customFormat="1" ht="12"/>
    <row r="2284" s="2" customFormat="1" ht="12"/>
    <row r="2285" s="2" customFormat="1" ht="12"/>
    <row r="2286" s="2" customFormat="1" ht="12"/>
    <row r="2287" s="2" customFormat="1" ht="12"/>
    <row r="2288" s="2" customFormat="1" ht="12"/>
    <row r="2289" s="2" customFormat="1" ht="12"/>
    <row r="2290" s="2" customFormat="1" ht="12"/>
    <row r="2291" s="2" customFormat="1" ht="12"/>
    <row r="2292" s="2" customFormat="1" ht="12"/>
    <row r="2293" s="2" customFormat="1" ht="12"/>
    <row r="2294" s="2" customFormat="1" ht="12"/>
    <row r="2295" s="2" customFormat="1" ht="12"/>
    <row r="2296" s="2" customFormat="1" ht="12"/>
    <row r="2297" s="2" customFormat="1" ht="12"/>
    <row r="2298" s="2" customFormat="1" ht="12"/>
    <row r="2299" s="2" customFormat="1" ht="12"/>
    <row r="2300" s="2" customFormat="1" ht="12"/>
    <row r="2301" s="2" customFormat="1" ht="12"/>
    <row r="2302" s="2" customFormat="1" ht="12"/>
    <row r="2303" s="2" customFormat="1" ht="12"/>
    <row r="2304" s="2" customFormat="1" ht="12"/>
    <row r="2305" s="2" customFormat="1" ht="12"/>
    <row r="2306" s="2" customFormat="1" ht="12"/>
    <row r="2307" s="2" customFormat="1" ht="12"/>
    <row r="2308" s="2" customFormat="1" ht="12"/>
    <row r="2309" s="2" customFormat="1" ht="12"/>
    <row r="2310" s="2" customFormat="1" ht="12"/>
    <row r="2311" s="2" customFormat="1" ht="12"/>
    <row r="2312" s="2" customFormat="1" ht="12"/>
    <row r="2313" s="2" customFormat="1" ht="12"/>
    <row r="2314" s="2" customFormat="1" ht="12"/>
    <row r="2315" s="2" customFormat="1" ht="12"/>
    <row r="2316" s="2" customFormat="1" ht="12"/>
    <row r="2317" s="2" customFormat="1" ht="12"/>
    <row r="2318" s="2" customFormat="1" ht="12"/>
    <row r="2319" s="2" customFormat="1" ht="12"/>
    <row r="2320" s="2" customFormat="1" ht="12"/>
    <row r="2321" s="2" customFormat="1" ht="12"/>
    <row r="2322" s="2" customFormat="1" ht="12"/>
    <row r="2323" s="2" customFormat="1" ht="12"/>
    <row r="2324" s="2" customFormat="1" ht="12"/>
    <row r="2325" s="2" customFormat="1" ht="12"/>
    <row r="2326" s="2" customFormat="1" ht="12"/>
    <row r="2327" s="2" customFormat="1" ht="12"/>
    <row r="2328" s="2" customFormat="1" ht="12"/>
    <row r="2329" s="2" customFormat="1" ht="12"/>
    <row r="2330" s="2" customFormat="1" ht="12"/>
    <row r="2331" s="2" customFormat="1" ht="12"/>
    <row r="2332" s="2" customFormat="1" ht="12"/>
    <row r="2333" s="2" customFormat="1" ht="12"/>
    <row r="2334" s="2" customFormat="1" ht="12"/>
    <row r="2335" s="2" customFormat="1" ht="12"/>
    <row r="2336" s="2" customFormat="1" ht="12"/>
    <row r="2337" s="2" customFormat="1" ht="12"/>
    <row r="2338" s="2" customFormat="1" ht="12"/>
    <row r="2339" s="2" customFormat="1" ht="12"/>
    <row r="2340" s="2" customFormat="1" ht="12"/>
    <row r="2341" s="2" customFormat="1" ht="12"/>
    <row r="2342" s="2" customFormat="1" ht="12"/>
    <row r="2343" s="2" customFormat="1" ht="12"/>
    <row r="2344" s="2" customFormat="1" ht="12"/>
    <row r="2345" s="2" customFormat="1" ht="12"/>
    <row r="2346" s="2" customFormat="1" ht="12"/>
    <row r="2347" s="2" customFormat="1" ht="12"/>
    <row r="2348" s="2" customFormat="1" ht="12"/>
    <row r="2349" s="2" customFormat="1" ht="12"/>
    <row r="2350" s="2" customFormat="1" ht="12"/>
    <row r="2351" s="2" customFormat="1" ht="12"/>
    <row r="2352" s="2" customFormat="1" ht="12"/>
    <row r="2353" s="2" customFormat="1" ht="12"/>
    <row r="2354" s="2" customFormat="1" ht="12"/>
    <row r="2355" s="2" customFormat="1" ht="12"/>
    <row r="2356" s="2" customFormat="1" ht="12"/>
    <row r="2357" s="2" customFormat="1" ht="12"/>
    <row r="2358" s="2" customFormat="1" ht="12"/>
    <row r="2359" s="2" customFormat="1" ht="12"/>
    <row r="2360" s="2" customFormat="1" ht="12"/>
    <row r="2361" s="2" customFormat="1" ht="12"/>
    <row r="2362" s="2" customFormat="1" ht="12"/>
    <row r="2363" s="2" customFormat="1" ht="12"/>
    <row r="2364" s="2" customFormat="1" ht="12"/>
    <row r="2365" s="2" customFormat="1" ht="12"/>
    <row r="2366" s="2" customFormat="1" ht="12"/>
    <row r="2367" s="2" customFormat="1" ht="12"/>
    <row r="2368" s="2" customFormat="1" ht="12"/>
    <row r="2369" s="2" customFormat="1" ht="12"/>
    <row r="2370" s="2" customFormat="1" ht="12"/>
    <row r="2371" s="2" customFormat="1" ht="12"/>
    <row r="2372" s="2" customFormat="1" ht="12"/>
    <row r="2373" s="2" customFormat="1" ht="12"/>
    <row r="2374" s="2" customFormat="1" ht="12"/>
    <row r="2375" s="2" customFormat="1" ht="12"/>
    <row r="2376" s="2" customFormat="1" ht="12"/>
    <row r="2377" s="2" customFormat="1" ht="12"/>
    <row r="2378" s="2" customFormat="1" ht="12"/>
    <row r="2379" s="2" customFormat="1" ht="12"/>
    <row r="2380" s="2" customFormat="1" ht="12"/>
    <row r="2381" s="2" customFormat="1" ht="12"/>
    <row r="2382" s="2" customFormat="1" ht="12"/>
    <row r="2383" s="2" customFormat="1" ht="12"/>
    <row r="2384" s="2" customFormat="1" ht="12"/>
    <row r="2385" s="2" customFormat="1" ht="12"/>
    <row r="2386" s="2" customFormat="1" ht="12"/>
    <row r="2387" s="2" customFormat="1" ht="12"/>
    <row r="2388" s="2" customFormat="1" ht="12"/>
  </sheetData>
  <sheetProtection/>
  <mergeCells count="1">
    <mergeCell ref="B35:AS35"/>
  </mergeCells>
  <printOptions horizontalCentered="1"/>
  <pageMargins left="0.5" right="0.5" top="0.69" bottom="0.66" header="0.5" footer="0.5"/>
  <pageSetup fitToHeight="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"/>
  <sheetViews>
    <sheetView zoomScaleSheetLayoutView="75" zoomScalePageLayoutView="0" workbookViewId="0" topLeftCell="A1">
      <selection activeCell="A56" sqref="A1:AS56"/>
    </sheetView>
  </sheetViews>
  <sheetFormatPr defaultColWidth="9.140625" defaultRowHeight="12.75"/>
  <cols>
    <col min="1" max="1" width="2.28125" style="0" customWidth="1"/>
    <col min="2" max="2" width="35.421875" style="0" customWidth="1"/>
    <col min="3" max="3" width="1.57421875" style="0" customWidth="1"/>
    <col min="4" max="5" width="0" style="0" hidden="1" customWidth="1"/>
    <col min="6" max="6" width="1.7109375" style="0" hidden="1" customWidth="1"/>
    <col min="7" max="8" width="0" style="0" hidden="1" customWidth="1"/>
    <col min="9" max="9" width="1.7109375" style="0" hidden="1" customWidth="1"/>
    <col min="10" max="11" width="0" style="0" hidden="1" customWidth="1"/>
    <col min="12" max="12" width="1.7109375" style="0" hidden="1" customWidth="1"/>
    <col min="13" max="14" width="0" style="0" hidden="1" customWidth="1"/>
    <col min="15" max="15" width="1.7109375" style="0" hidden="1" customWidth="1"/>
    <col min="16" max="17" width="0" style="0" hidden="1" customWidth="1"/>
    <col min="18" max="18" width="1.7109375" style="0" hidden="1" customWidth="1"/>
    <col min="19" max="20" width="0" style="0" hidden="1" customWidth="1"/>
    <col min="21" max="21" width="1.7109375" style="0" hidden="1" customWidth="1"/>
    <col min="22" max="23" width="0" style="0" hidden="1" customWidth="1"/>
    <col min="24" max="24" width="1.7109375" style="0" hidden="1" customWidth="1"/>
    <col min="25" max="26" width="0" style="0" hidden="1" customWidth="1"/>
    <col min="27" max="27" width="1.7109375" style="0" hidden="1" customWidth="1"/>
    <col min="28" max="29" width="0" style="0" hidden="1" customWidth="1"/>
    <col min="30" max="30" width="1.7109375" style="0" hidden="1" customWidth="1"/>
    <col min="31" max="32" width="0" style="0" hidden="1" customWidth="1"/>
    <col min="33" max="33" width="1.7109375" style="0" hidden="1" customWidth="1"/>
    <col min="34" max="35" width="9.421875" style="0" customWidth="1"/>
    <col min="36" max="36" width="1.7109375" style="0" customWidth="1"/>
    <col min="37" max="38" width="9.421875" style="0" customWidth="1"/>
    <col min="39" max="39" width="1.7109375" style="0" customWidth="1"/>
    <col min="40" max="41" width="9.421875" style="0" customWidth="1"/>
    <col min="42" max="42" width="1.7109375" style="0" customWidth="1"/>
    <col min="43" max="44" width="9.421875" style="0" customWidth="1"/>
    <col min="45" max="46" width="1.7109375" style="0" customWidth="1"/>
  </cols>
  <sheetData>
    <row r="1" spans="1:46" ht="15">
      <c r="A1" s="3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">
      <c r="A2" s="38" t="s">
        <v>270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5">
      <c r="A3" s="3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">
      <c r="A4" s="38" t="s">
        <v>290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6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6" ht="13.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37" t="s">
        <v>5</v>
      </c>
      <c r="N7" s="37"/>
      <c r="O7" s="37"/>
      <c r="P7" s="37" t="s">
        <v>5</v>
      </c>
      <c r="Q7" s="37"/>
      <c r="R7" s="37"/>
      <c r="S7" s="37" t="s">
        <v>5</v>
      </c>
      <c r="T7" s="37"/>
      <c r="U7" s="37"/>
      <c r="V7" s="37" t="s">
        <v>5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20"/>
      <c r="AL7" s="20"/>
      <c r="AM7" s="20"/>
      <c r="AN7" s="20"/>
      <c r="AO7" s="20"/>
      <c r="AP7" s="20"/>
      <c r="AQ7" s="20"/>
      <c r="AR7" s="20"/>
      <c r="AS7" s="20"/>
      <c r="AT7" s="11"/>
    </row>
    <row r="8" spans="1:45" ht="12.75">
      <c r="A8" s="7"/>
      <c r="B8" s="14"/>
      <c r="C8" s="96"/>
      <c r="D8" s="39" t="s">
        <v>100</v>
      </c>
      <c r="E8" s="39"/>
      <c r="F8" s="94"/>
      <c r="G8" s="39" t="s">
        <v>84</v>
      </c>
      <c r="H8" s="39"/>
      <c r="I8" s="94"/>
      <c r="J8" s="39" t="s">
        <v>85</v>
      </c>
      <c r="K8" s="39"/>
      <c r="L8" s="94"/>
      <c r="M8" s="39" t="s">
        <v>86</v>
      </c>
      <c r="N8" s="39"/>
      <c r="O8" s="94"/>
      <c r="P8" s="39" t="s">
        <v>87</v>
      </c>
      <c r="Q8" s="39"/>
      <c r="R8" s="94"/>
      <c r="S8" s="39" t="s">
        <v>88</v>
      </c>
      <c r="T8" s="39"/>
      <c r="U8" s="94"/>
      <c r="V8" s="39" t="s">
        <v>89</v>
      </c>
      <c r="W8" s="39"/>
      <c r="X8" s="94"/>
      <c r="Y8" s="39" t="s">
        <v>115</v>
      </c>
      <c r="Z8" s="39"/>
      <c r="AA8" s="39"/>
      <c r="AB8" s="102" t="s">
        <v>116</v>
      </c>
      <c r="AC8" s="39"/>
      <c r="AD8" s="119"/>
      <c r="AE8" s="102" t="s">
        <v>117</v>
      </c>
      <c r="AF8" s="39"/>
      <c r="AG8" s="119"/>
      <c r="AH8" s="212" t="s">
        <v>246</v>
      </c>
      <c r="AI8" s="119"/>
      <c r="AJ8" s="213"/>
      <c r="AK8" s="129" t="s">
        <v>247</v>
      </c>
      <c r="AL8" s="39"/>
      <c r="AM8" s="40"/>
      <c r="AN8" s="129" t="s">
        <v>248</v>
      </c>
      <c r="AO8" s="39"/>
      <c r="AP8" s="40"/>
      <c r="AQ8" s="129" t="s">
        <v>249</v>
      </c>
      <c r="AR8" s="39"/>
      <c r="AS8" s="40"/>
    </row>
    <row r="9" spans="1:46" ht="12.75">
      <c r="A9" s="10"/>
      <c r="B9" s="14" t="s">
        <v>6</v>
      </c>
      <c r="C9" s="42"/>
      <c r="D9" s="56" t="s">
        <v>102</v>
      </c>
      <c r="E9" s="56"/>
      <c r="F9" s="58"/>
      <c r="G9" s="56" t="s">
        <v>103</v>
      </c>
      <c r="H9" s="56"/>
      <c r="I9" s="58"/>
      <c r="J9" s="56" t="s">
        <v>104</v>
      </c>
      <c r="K9" s="56"/>
      <c r="L9" s="58"/>
      <c r="M9" s="56" t="s">
        <v>105</v>
      </c>
      <c r="N9" s="56"/>
      <c r="O9" s="58"/>
      <c r="P9" s="56" t="s">
        <v>106</v>
      </c>
      <c r="Q9" s="56"/>
      <c r="R9" s="58"/>
      <c r="S9" s="56" t="s">
        <v>118</v>
      </c>
      <c r="T9" s="56"/>
      <c r="U9" s="58"/>
      <c r="V9" s="56" t="s">
        <v>119</v>
      </c>
      <c r="W9" s="56"/>
      <c r="X9" s="58"/>
      <c r="Y9" s="56" t="s">
        <v>120</v>
      </c>
      <c r="Z9" s="56"/>
      <c r="AA9" s="56"/>
      <c r="AB9" s="55" t="s">
        <v>121</v>
      </c>
      <c r="AC9" s="56"/>
      <c r="AD9" s="56"/>
      <c r="AE9" s="55" t="s">
        <v>122</v>
      </c>
      <c r="AF9" s="56"/>
      <c r="AG9" s="56"/>
      <c r="AH9" s="214" t="s">
        <v>250</v>
      </c>
      <c r="AI9" s="56"/>
      <c r="AJ9" s="57"/>
      <c r="AK9" s="130" t="s">
        <v>251</v>
      </c>
      <c r="AL9" s="56"/>
      <c r="AM9" s="57"/>
      <c r="AN9" s="130" t="s">
        <v>252</v>
      </c>
      <c r="AO9" s="56"/>
      <c r="AP9" s="57"/>
      <c r="AQ9" s="130" t="s">
        <v>253</v>
      </c>
      <c r="AR9" s="56"/>
      <c r="AS9" s="57"/>
      <c r="AT9" s="125"/>
    </row>
    <row r="10" spans="1:45" s="3" customFormat="1" ht="12.75">
      <c r="A10" s="34"/>
      <c r="B10" s="14"/>
      <c r="C10" s="51"/>
      <c r="D10" s="52" t="s">
        <v>90</v>
      </c>
      <c r="E10" s="14" t="s">
        <v>98</v>
      </c>
      <c r="F10" s="51"/>
      <c r="G10" s="52" t="s">
        <v>90</v>
      </c>
      <c r="H10" s="14" t="s">
        <v>98</v>
      </c>
      <c r="I10" s="51"/>
      <c r="J10" s="52" t="s">
        <v>90</v>
      </c>
      <c r="K10" s="14" t="s">
        <v>98</v>
      </c>
      <c r="L10" s="51"/>
      <c r="M10" s="52" t="s">
        <v>90</v>
      </c>
      <c r="N10" s="14" t="s">
        <v>98</v>
      </c>
      <c r="O10" s="51"/>
      <c r="P10" s="52" t="s">
        <v>90</v>
      </c>
      <c r="Q10" s="14" t="s">
        <v>98</v>
      </c>
      <c r="R10" s="51"/>
      <c r="S10" s="52" t="s">
        <v>90</v>
      </c>
      <c r="T10" s="14" t="s">
        <v>98</v>
      </c>
      <c r="U10" s="51"/>
      <c r="V10" s="52" t="s">
        <v>90</v>
      </c>
      <c r="W10" s="14" t="s">
        <v>98</v>
      </c>
      <c r="X10" s="51"/>
      <c r="Y10" s="52" t="s">
        <v>90</v>
      </c>
      <c r="Z10" s="14" t="s">
        <v>98</v>
      </c>
      <c r="AA10" s="14"/>
      <c r="AB10" s="98" t="s">
        <v>90</v>
      </c>
      <c r="AC10" s="14" t="s">
        <v>98</v>
      </c>
      <c r="AD10" s="14"/>
      <c r="AE10" s="98" t="s">
        <v>90</v>
      </c>
      <c r="AF10" s="14" t="s">
        <v>98</v>
      </c>
      <c r="AG10" s="14"/>
      <c r="AH10" s="98" t="s">
        <v>90</v>
      </c>
      <c r="AI10" s="14" t="s">
        <v>98</v>
      </c>
      <c r="AJ10" s="35"/>
      <c r="AK10" s="52" t="s">
        <v>90</v>
      </c>
      <c r="AL10" s="14" t="s">
        <v>98</v>
      </c>
      <c r="AM10" s="35"/>
      <c r="AN10" s="52" t="s">
        <v>90</v>
      </c>
      <c r="AO10" s="14" t="s">
        <v>98</v>
      </c>
      <c r="AP10" s="35"/>
      <c r="AQ10" s="52" t="s">
        <v>90</v>
      </c>
      <c r="AR10" s="14" t="s">
        <v>98</v>
      </c>
      <c r="AS10" s="35"/>
    </row>
    <row r="11" spans="1:45" ht="6" customHeight="1">
      <c r="A11" s="43"/>
      <c r="B11" s="45"/>
      <c r="C11" s="44"/>
      <c r="D11" s="95"/>
      <c r="E11" s="45"/>
      <c r="F11" s="44"/>
      <c r="G11" s="95"/>
      <c r="H11" s="45"/>
      <c r="I11" s="44"/>
      <c r="J11" s="95"/>
      <c r="K11" s="45"/>
      <c r="L11" s="44"/>
      <c r="M11" s="95"/>
      <c r="N11" s="45"/>
      <c r="O11" s="44"/>
      <c r="P11" s="95"/>
      <c r="Q11" s="45"/>
      <c r="R11" s="44"/>
      <c r="S11" s="95"/>
      <c r="T11" s="45"/>
      <c r="U11" s="44"/>
      <c r="V11" s="95"/>
      <c r="W11" s="45"/>
      <c r="X11" s="44"/>
      <c r="Y11" s="95"/>
      <c r="Z11" s="45"/>
      <c r="AA11" s="45"/>
      <c r="AB11" s="99"/>
      <c r="AC11" s="45"/>
      <c r="AD11" s="45"/>
      <c r="AE11" s="99"/>
      <c r="AF11" s="45"/>
      <c r="AG11" s="45"/>
      <c r="AH11" s="99"/>
      <c r="AI11" s="45"/>
      <c r="AJ11" s="46"/>
      <c r="AK11" s="95"/>
      <c r="AL11" s="45"/>
      <c r="AM11" s="46"/>
      <c r="AN11" s="95"/>
      <c r="AO11" s="45"/>
      <c r="AP11" s="46"/>
      <c r="AQ11" s="95"/>
      <c r="AR11" s="45"/>
      <c r="AS11" s="46"/>
    </row>
    <row r="12" spans="1:45" ht="6" customHeight="1">
      <c r="A12" s="10"/>
      <c r="B12" s="11"/>
      <c r="C12" s="42"/>
      <c r="D12" s="54"/>
      <c r="E12" s="11"/>
      <c r="F12" s="42"/>
      <c r="G12" s="54"/>
      <c r="H12" s="11"/>
      <c r="I12" s="42"/>
      <c r="J12" s="54"/>
      <c r="K12" s="11"/>
      <c r="L12" s="42"/>
      <c r="M12" s="54"/>
      <c r="N12" s="11"/>
      <c r="O12" s="42"/>
      <c r="P12" s="54"/>
      <c r="Q12" s="11"/>
      <c r="R12" s="42"/>
      <c r="S12" s="54"/>
      <c r="T12" s="11"/>
      <c r="U12" s="42"/>
      <c r="V12" s="54"/>
      <c r="W12" s="11"/>
      <c r="X12" s="42"/>
      <c r="Y12" s="54"/>
      <c r="Z12" s="11"/>
      <c r="AA12" s="11"/>
      <c r="AB12" s="100"/>
      <c r="AC12" s="11"/>
      <c r="AD12" s="11"/>
      <c r="AE12" s="100"/>
      <c r="AF12" s="11"/>
      <c r="AG12" s="11"/>
      <c r="AH12" s="100"/>
      <c r="AI12" s="11"/>
      <c r="AJ12" s="13"/>
      <c r="AK12" s="149"/>
      <c r="AL12" s="149"/>
      <c r="AM12" s="149"/>
      <c r="AN12" s="149"/>
      <c r="AO12" s="149"/>
      <c r="AP12" s="149"/>
      <c r="AQ12" s="149"/>
      <c r="AR12" s="149"/>
      <c r="AS12" s="150"/>
    </row>
    <row r="13" spans="1:45" ht="12.75">
      <c r="A13" s="10"/>
      <c r="B13" s="126" t="s">
        <v>168</v>
      </c>
      <c r="C13" s="42"/>
      <c r="D13" s="54"/>
      <c r="E13" s="11"/>
      <c r="F13" s="42"/>
      <c r="G13" s="54"/>
      <c r="H13" s="11"/>
      <c r="I13" s="42"/>
      <c r="J13" s="54"/>
      <c r="K13" s="11"/>
      <c r="L13" s="42"/>
      <c r="M13" s="54"/>
      <c r="N13" s="11"/>
      <c r="O13" s="42"/>
      <c r="P13" s="54"/>
      <c r="Q13" s="11"/>
      <c r="R13" s="42"/>
      <c r="S13" s="54"/>
      <c r="T13" s="11"/>
      <c r="U13" s="42"/>
      <c r="V13" s="54"/>
      <c r="W13" s="11"/>
      <c r="X13" s="42"/>
      <c r="Y13" s="54"/>
      <c r="Z13" s="11"/>
      <c r="AA13" s="11"/>
      <c r="AB13" s="100"/>
      <c r="AC13" s="11"/>
      <c r="AD13" s="11"/>
      <c r="AE13" s="100"/>
      <c r="AF13" s="11"/>
      <c r="AG13" s="11"/>
      <c r="AH13" s="100"/>
      <c r="AI13" s="11"/>
      <c r="AJ13" s="13"/>
      <c r="AK13" s="151"/>
      <c r="AL13" s="151"/>
      <c r="AM13" s="151"/>
      <c r="AN13" s="151"/>
      <c r="AO13" s="151"/>
      <c r="AP13" s="151"/>
      <c r="AQ13" s="151"/>
      <c r="AR13" s="151"/>
      <c r="AS13" s="152"/>
    </row>
    <row r="14" spans="1:45" ht="18" customHeight="1">
      <c r="A14" s="10"/>
      <c r="B14" s="215" t="s">
        <v>271</v>
      </c>
      <c r="C14" s="42" t="s">
        <v>19</v>
      </c>
      <c r="D14" s="54">
        <v>130</v>
      </c>
      <c r="E14" s="11">
        <v>130</v>
      </c>
      <c r="F14" s="42"/>
      <c r="G14" s="54">
        <v>134</v>
      </c>
      <c r="H14" s="11">
        <v>134</v>
      </c>
      <c r="I14" s="42"/>
      <c r="J14" s="54">
        <v>138</v>
      </c>
      <c r="K14" s="11">
        <v>138</v>
      </c>
      <c r="L14" s="42"/>
      <c r="M14" s="54">
        <v>142</v>
      </c>
      <c r="N14" s="11">
        <v>142</v>
      </c>
      <c r="O14" s="42"/>
      <c r="P14" s="54">
        <v>146</v>
      </c>
      <c r="Q14" s="11">
        <v>146</v>
      </c>
      <c r="R14" s="42"/>
      <c r="S14" s="54">
        <v>180</v>
      </c>
      <c r="T14" s="68">
        <v>180</v>
      </c>
      <c r="U14" s="42"/>
      <c r="V14" s="54">
        <v>214</v>
      </c>
      <c r="W14" s="68">
        <v>214</v>
      </c>
      <c r="X14" s="42"/>
      <c r="Y14" s="54">
        <v>248</v>
      </c>
      <c r="Z14" s="68">
        <v>248</v>
      </c>
      <c r="AA14" s="11"/>
      <c r="AB14" s="100">
        <v>282</v>
      </c>
      <c r="AC14" s="68">
        <v>282</v>
      </c>
      <c r="AD14" s="11"/>
      <c r="AE14" s="100">
        <v>316</v>
      </c>
      <c r="AF14" s="68">
        <v>316</v>
      </c>
      <c r="AG14" s="11"/>
      <c r="AH14" s="100">
        <v>381</v>
      </c>
      <c r="AI14" s="68">
        <v>381</v>
      </c>
      <c r="AJ14" s="13"/>
      <c r="AK14" s="151"/>
      <c r="AL14" s="151"/>
      <c r="AM14" s="151"/>
      <c r="AN14" s="151"/>
      <c r="AO14" s="151"/>
      <c r="AP14" s="151"/>
      <c r="AQ14" s="151"/>
      <c r="AR14" s="151"/>
      <c r="AS14" s="152"/>
    </row>
    <row r="15" spans="1:45" ht="18" customHeight="1">
      <c r="A15" s="10"/>
      <c r="B15" s="215" t="s">
        <v>273</v>
      </c>
      <c r="C15" s="42" t="s">
        <v>19</v>
      </c>
      <c r="D15" s="54">
        <v>174</v>
      </c>
      <c r="E15" s="11">
        <v>174</v>
      </c>
      <c r="F15" s="42"/>
      <c r="G15" s="54">
        <v>180</v>
      </c>
      <c r="H15" s="11">
        <v>180</v>
      </c>
      <c r="I15" s="42"/>
      <c r="J15" s="54">
        <v>186</v>
      </c>
      <c r="K15" s="11">
        <v>186</v>
      </c>
      <c r="L15" s="42"/>
      <c r="M15" s="54">
        <v>193</v>
      </c>
      <c r="N15" s="11">
        <v>193</v>
      </c>
      <c r="O15" s="42"/>
      <c r="P15" s="54">
        <v>200</v>
      </c>
      <c r="Q15" s="11">
        <v>200</v>
      </c>
      <c r="R15" s="42"/>
      <c r="S15" s="54">
        <v>243</v>
      </c>
      <c r="T15" s="68">
        <v>243</v>
      </c>
      <c r="U15" s="42"/>
      <c r="V15" s="54">
        <v>286</v>
      </c>
      <c r="W15" s="68">
        <v>286</v>
      </c>
      <c r="X15" s="42"/>
      <c r="Y15" s="54">
        <v>329</v>
      </c>
      <c r="Z15" s="68">
        <v>329</v>
      </c>
      <c r="AA15" s="11"/>
      <c r="AB15" s="100">
        <v>372</v>
      </c>
      <c r="AC15" s="68">
        <v>372</v>
      </c>
      <c r="AD15" s="11"/>
      <c r="AE15" s="100">
        <v>415</v>
      </c>
      <c r="AF15" s="68">
        <v>415</v>
      </c>
      <c r="AG15" s="11"/>
      <c r="AH15" s="100">
        <v>514</v>
      </c>
      <c r="AI15" s="68">
        <v>514</v>
      </c>
      <c r="AJ15" s="13"/>
      <c r="AK15" s="151"/>
      <c r="AL15" s="151"/>
      <c r="AM15" s="151"/>
      <c r="AN15" s="151"/>
      <c r="AO15" s="151"/>
      <c r="AP15" s="151"/>
      <c r="AQ15" s="151"/>
      <c r="AR15" s="151"/>
      <c r="AS15" s="152"/>
    </row>
    <row r="16" spans="1:45" ht="18" customHeight="1">
      <c r="A16" s="10"/>
      <c r="B16" s="215" t="s">
        <v>272</v>
      </c>
      <c r="C16" s="42" t="s">
        <v>19</v>
      </c>
      <c r="D16" s="54">
        <v>273</v>
      </c>
      <c r="E16" s="11">
        <v>273</v>
      </c>
      <c r="F16" s="42"/>
      <c r="G16" s="54">
        <v>284</v>
      </c>
      <c r="H16" s="11">
        <v>284</v>
      </c>
      <c r="I16" s="42"/>
      <c r="J16" s="54">
        <v>295</v>
      </c>
      <c r="K16" s="11">
        <v>295</v>
      </c>
      <c r="L16" s="42"/>
      <c r="M16" s="54">
        <v>306</v>
      </c>
      <c r="N16" s="11">
        <v>306</v>
      </c>
      <c r="O16" s="42"/>
      <c r="P16" s="54">
        <v>317</v>
      </c>
      <c r="Q16" s="11">
        <v>317</v>
      </c>
      <c r="R16" s="42"/>
      <c r="S16" s="54">
        <v>385</v>
      </c>
      <c r="T16" s="68">
        <v>707</v>
      </c>
      <c r="U16" s="42"/>
      <c r="V16" s="54">
        <v>453</v>
      </c>
      <c r="W16" s="68">
        <v>842</v>
      </c>
      <c r="X16" s="42"/>
      <c r="Y16" s="54">
        <v>521</v>
      </c>
      <c r="Z16" s="68">
        <v>977</v>
      </c>
      <c r="AA16" s="11"/>
      <c r="AB16" s="100">
        <v>589</v>
      </c>
      <c r="AC16" s="68">
        <v>1112</v>
      </c>
      <c r="AD16" s="11"/>
      <c r="AE16" s="100">
        <v>657</v>
      </c>
      <c r="AF16" s="68">
        <v>1247</v>
      </c>
      <c r="AG16" s="11"/>
      <c r="AH16" s="100">
        <v>764</v>
      </c>
      <c r="AI16" s="68">
        <v>764</v>
      </c>
      <c r="AJ16" s="13"/>
      <c r="AK16" s="151"/>
      <c r="AL16" s="151"/>
      <c r="AM16" s="151"/>
      <c r="AN16" s="151"/>
      <c r="AO16" s="151"/>
      <c r="AP16" s="151"/>
      <c r="AQ16" s="151"/>
      <c r="AR16" s="151"/>
      <c r="AS16" s="152"/>
    </row>
    <row r="17" spans="1:45" ht="18" customHeight="1">
      <c r="A17" s="10"/>
      <c r="B17" s="215" t="s">
        <v>274</v>
      </c>
      <c r="C17" s="42" t="s">
        <v>19</v>
      </c>
      <c r="D17" s="54">
        <v>205</v>
      </c>
      <c r="E17" s="11">
        <v>456</v>
      </c>
      <c r="F17" s="42"/>
      <c r="G17" s="54">
        <v>250</v>
      </c>
      <c r="H17" s="11">
        <v>502</v>
      </c>
      <c r="I17" s="42"/>
      <c r="J17" s="54">
        <v>305</v>
      </c>
      <c r="K17" s="11">
        <v>552</v>
      </c>
      <c r="L17" s="42"/>
      <c r="M17" s="54">
        <v>372</v>
      </c>
      <c r="N17" s="11">
        <v>606</v>
      </c>
      <c r="O17" s="42"/>
      <c r="P17" s="54">
        <v>454</v>
      </c>
      <c r="Q17" s="11">
        <v>668</v>
      </c>
      <c r="R17" s="42"/>
      <c r="S17" s="54">
        <v>454</v>
      </c>
      <c r="T17" s="68">
        <v>678</v>
      </c>
      <c r="U17" s="42"/>
      <c r="V17" s="54">
        <v>454</v>
      </c>
      <c r="W17" s="68">
        <v>688</v>
      </c>
      <c r="X17" s="42"/>
      <c r="Y17" s="54">
        <v>538</v>
      </c>
      <c r="Z17" s="68">
        <v>826</v>
      </c>
      <c r="AA17" s="11"/>
      <c r="AB17" s="100">
        <v>622</v>
      </c>
      <c r="AC17" s="68">
        <v>964</v>
      </c>
      <c r="AD17" s="11"/>
      <c r="AE17" s="100">
        <v>665</v>
      </c>
      <c r="AF17" s="68">
        <v>1073</v>
      </c>
      <c r="AG17" s="11"/>
      <c r="AH17" s="100">
        <v>566</v>
      </c>
      <c r="AI17" s="68">
        <v>1297</v>
      </c>
      <c r="AJ17" s="13"/>
      <c r="AK17" s="151"/>
      <c r="AL17" s="151"/>
      <c r="AM17" s="151"/>
      <c r="AN17" s="151"/>
      <c r="AO17" s="151"/>
      <c r="AP17" s="151"/>
      <c r="AQ17" s="151"/>
      <c r="AR17" s="151"/>
      <c r="AS17" s="152"/>
    </row>
    <row r="18" spans="1:45" ht="18" customHeight="1">
      <c r="A18" s="10"/>
      <c r="B18" s="215" t="s">
        <v>275</v>
      </c>
      <c r="C18" s="42" t="s">
        <v>19</v>
      </c>
      <c r="D18" s="54"/>
      <c r="E18" s="11"/>
      <c r="F18" s="42"/>
      <c r="G18" s="54"/>
      <c r="H18" s="11"/>
      <c r="I18" s="42"/>
      <c r="J18" s="54">
        <v>227</v>
      </c>
      <c r="K18" s="11">
        <v>486</v>
      </c>
      <c r="L18" s="42"/>
      <c r="M18" s="54">
        <v>277</v>
      </c>
      <c r="N18" s="11">
        <v>535</v>
      </c>
      <c r="O18" s="42"/>
      <c r="P18" s="54">
        <v>338</v>
      </c>
      <c r="Q18" s="11">
        <v>588</v>
      </c>
      <c r="R18" s="42"/>
      <c r="S18" s="54">
        <v>412</v>
      </c>
      <c r="T18" s="68">
        <v>647</v>
      </c>
      <c r="U18" s="42"/>
      <c r="V18" s="54">
        <v>454</v>
      </c>
      <c r="W18" s="68">
        <v>688</v>
      </c>
      <c r="X18" s="42"/>
      <c r="Y18" s="54">
        <v>538</v>
      </c>
      <c r="Z18" s="68">
        <v>826</v>
      </c>
      <c r="AA18" s="11"/>
      <c r="AB18" s="100">
        <v>622</v>
      </c>
      <c r="AC18" s="68">
        <v>964</v>
      </c>
      <c r="AD18" s="11"/>
      <c r="AE18" s="100">
        <v>665</v>
      </c>
      <c r="AF18" s="68">
        <v>1073</v>
      </c>
      <c r="AG18" s="11"/>
      <c r="AH18" s="100">
        <v>811</v>
      </c>
      <c r="AI18" s="68">
        <v>811</v>
      </c>
      <c r="AJ18" s="13"/>
      <c r="AK18" s="151"/>
      <c r="AL18" s="151"/>
      <c r="AM18" s="151"/>
      <c r="AN18" s="151"/>
      <c r="AO18" s="151"/>
      <c r="AP18" s="151"/>
      <c r="AQ18" s="151"/>
      <c r="AR18" s="151"/>
      <c r="AS18" s="152"/>
    </row>
    <row r="19" spans="1:45" ht="18" customHeight="1">
      <c r="A19" s="10"/>
      <c r="B19" s="215" t="s">
        <v>228</v>
      </c>
      <c r="C19" s="42" t="s">
        <v>19</v>
      </c>
      <c r="D19" s="54">
        <v>401</v>
      </c>
      <c r="E19" s="11">
        <v>688</v>
      </c>
      <c r="F19" s="42"/>
      <c r="G19" s="54">
        <v>425</v>
      </c>
      <c r="H19" s="11">
        <v>728</v>
      </c>
      <c r="I19" s="42"/>
      <c r="J19" s="54">
        <v>450</v>
      </c>
      <c r="K19" s="11">
        <v>771</v>
      </c>
      <c r="L19" s="42"/>
      <c r="M19" s="54">
        <v>477</v>
      </c>
      <c r="N19" s="11">
        <v>817</v>
      </c>
      <c r="O19" s="42"/>
      <c r="P19" s="54">
        <v>505</v>
      </c>
      <c r="Q19" s="11">
        <v>866</v>
      </c>
      <c r="R19" s="42"/>
      <c r="S19" s="54">
        <v>537</v>
      </c>
      <c r="T19" s="68">
        <v>943</v>
      </c>
      <c r="U19" s="42"/>
      <c r="V19" s="54">
        <v>569</v>
      </c>
      <c r="W19" s="68">
        <v>1020</v>
      </c>
      <c r="X19" s="42"/>
      <c r="Y19" s="54">
        <v>601</v>
      </c>
      <c r="Z19" s="68">
        <v>1097</v>
      </c>
      <c r="AA19" s="11"/>
      <c r="AB19" s="100">
        <v>633</v>
      </c>
      <c r="AC19" s="68">
        <v>1174</v>
      </c>
      <c r="AD19" s="11"/>
      <c r="AE19" s="100">
        <v>665</v>
      </c>
      <c r="AF19" s="68">
        <v>1251</v>
      </c>
      <c r="AG19" s="11"/>
      <c r="AH19" s="100">
        <v>764</v>
      </c>
      <c r="AI19" s="68">
        <v>764</v>
      </c>
      <c r="AJ19" s="13"/>
      <c r="AK19" s="151"/>
      <c r="AL19" s="151"/>
      <c r="AM19" s="151"/>
      <c r="AN19" s="151"/>
      <c r="AO19" s="151"/>
      <c r="AP19" s="151"/>
      <c r="AQ19" s="151"/>
      <c r="AR19" s="151"/>
      <c r="AS19" s="152"/>
    </row>
    <row r="20" spans="1:45" ht="18" customHeight="1">
      <c r="A20" s="10"/>
      <c r="B20" s="215" t="s">
        <v>229</v>
      </c>
      <c r="C20" s="42" t="s">
        <v>19</v>
      </c>
      <c r="D20" s="54"/>
      <c r="E20" s="11"/>
      <c r="F20" s="42"/>
      <c r="G20" s="54"/>
      <c r="H20" s="11"/>
      <c r="I20" s="42"/>
      <c r="J20" s="54">
        <v>812</v>
      </c>
      <c r="K20" s="11">
        <v>812</v>
      </c>
      <c r="L20" s="42"/>
      <c r="M20" s="54">
        <v>861</v>
      </c>
      <c r="N20" s="11">
        <v>861</v>
      </c>
      <c r="O20" s="42"/>
      <c r="P20" s="54">
        <v>912</v>
      </c>
      <c r="Q20" s="11">
        <v>912</v>
      </c>
      <c r="R20" s="42"/>
      <c r="S20" s="54">
        <v>993</v>
      </c>
      <c r="T20" s="68">
        <v>993</v>
      </c>
      <c r="U20" s="42"/>
      <c r="V20" s="54">
        <v>1074</v>
      </c>
      <c r="W20" s="68">
        <v>1074</v>
      </c>
      <c r="X20" s="42"/>
      <c r="Y20" s="54">
        <v>1155</v>
      </c>
      <c r="Z20" s="68">
        <v>1155</v>
      </c>
      <c r="AA20" s="11"/>
      <c r="AB20" s="100">
        <v>1236</v>
      </c>
      <c r="AC20" s="68">
        <v>1236</v>
      </c>
      <c r="AD20" s="11"/>
      <c r="AE20" s="100">
        <v>1317</v>
      </c>
      <c r="AF20" s="68">
        <v>1317</v>
      </c>
      <c r="AG20" s="11"/>
      <c r="AH20" s="100">
        <v>1529</v>
      </c>
      <c r="AI20" s="68">
        <v>1529</v>
      </c>
      <c r="AJ20" s="13"/>
      <c r="AK20" s="369" t="s">
        <v>278</v>
      </c>
      <c r="AL20" s="370"/>
      <c r="AM20" s="370"/>
      <c r="AN20" s="370"/>
      <c r="AO20" s="370"/>
      <c r="AP20" s="370"/>
      <c r="AQ20" s="370"/>
      <c r="AR20" s="370"/>
      <c r="AS20" s="371"/>
    </row>
    <row r="21" spans="1:45" ht="6" customHeight="1">
      <c r="A21" s="43"/>
      <c r="B21" s="45"/>
      <c r="C21" s="44"/>
      <c r="D21" s="95"/>
      <c r="E21" s="45"/>
      <c r="F21" s="44"/>
      <c r="G21" s="95"/>
      <c r="H21" s="45"/>
      <c r="I21" s="44"/>
      <c r="J21" s="95"/>
      <c r="K21" s="45"/>
      <c r="L21" s="44"/>
      <c r="M21" s="95"/>
      <c r="N21" s="45"/>
      <c r="O21" s="44"/>
      <c r="P21" s="95"/>
      <c r="Q21" s="45"/>
      <c r="R21" s="44"/>
      <c r="S21" s="95"/>
      <c r="T21" s="45"/>
      <c r="U21" s="44"/>
      <c r="V21" s="95"/>
      <c r="W21" s="45"/>
      <c r="X21" s="44"/>
      <c r="Y21" s="95"/>
      <c r="Z21" s="45"/>
      <c r="AA21" s="45"/>
      <c r="AB21" s="99"/>
      <c r="AC21" s="45"/>
      <c r="AD21" s="45"/>
      <c r="AE21" s="99"/>
      <c r="AF21" s="45"/>
      <c r="AG21" s="45"/>
      <c r="AH21" s="99"/>
      <c r="AI21" s="45"/>
      <c r="AJ21" s="46"/>
      <c r="AK21" s="151"/>
      <c r="AL21" s="151"/>
      <c r="AM21" s="151"/>
      <c r="AN21" s="151"/>
      <c r="AO21" s="151"/>
      <c r="AP21" s="151"/>
      <c r="AQ21" s="151"/>
      <c r="AR21" s="151"/>
      <c r="AS21" s="152"/>
    </row>
    <row r="22" spans="1:45" ht="6" customHeight="1">
      <c r="A22" s="10"/>
      <c r="B22" s="11"/>
      <c r="C22" s="42"/>
      <c r="D22" s="54"/>
      <c r="E22" s="11"/>
      <c r="F22" s="42"/>
      <c r="G22" s="54"/>
      <c r="H22" s="11"/>
      <c r="I22" s="42"/>
      <c r="J22" s="54"/>
      <c r="K22" s="11"/>
      <c r="L22" s="42"/>
      <c r="M22" s="54"/>
      <c r="N22" s="11"/>
      <c r="O22" s="42"/>
      <c r="P22" s="54"/>
      <c r="Q22" s="11"/>
      <c r="R22" s="42"/>
      <c r="S22" s="54"/>
      <c r="T22" s="11"/>
      <c r="U22" s="42"/>
      <c r="V22" s="54"/>
      <c r="W22" s="11"/>
      <c r="X22" s="42"/>
      <c r="Y22" s="54"/>
      <c r="Z22" s="11"/>
      <c r="AA22" s="11"/>
      <c r="AB22" s="100"/>
      <c r="AC22" s="11"/>
      <c r="AD22" s="11"/>
      <c r="AE22" s="100"/>
      <c r="AF22" s="11"/>
      <c r="AG22" s="11"/>
      <c r="AH22" s="100"/>
      <c r="AI22" s="11"/>
      <c r="AJ22" s="13"/>
      <c r="AK22" s="151"/>
      <c r="AL22" s="151"/>
      <c r="AM22" s="151"/>
      <c r="AN22" s="151"/>
      <c r="AO22" s="151"/>
      <c r="AP22" s="151"/>
      <c r="AQ22" s="151"/>
      <c r="AR22" s="151"/>
      <c r="AS22" s="152"/>
    </row>
    <row r="23" spans="1:45" ht="12.75">
      <c r="A23" s="10"/>
      <c r="B23" s="11" t="s">
        <v>94</v>
      </c>
      <c r="C23" s="42"/>
      <c r="D23" s="54">
        <v>130</v>
      </c>
      <c r="E23" s="11">
        <v>130</v>
      </c>
      <c r="F23" s="42"/>
      <c r="G23" s="54">
        <v>134</v>
      </c>
      <c r="H23" s="11">
        <v>134</v>
      </c>
      <c r="I23" s="42"/>
      <c r="J23" s="54">
        <v>138</v>
      </c>
      <c r="K23" s="11">
        <v>138</v>
      </c>
      <c r="L23" s="42"/>
      <c r="M23" s="54">
        <v>142</v>
      </c>
      <c r="N23" s="11">
        <v>142</v>
      </c>
      <c r="O23" s="42"/>
      <c r="P23" s="54">
        <v>146</v>
      </c>
      <c r="Q23" s="11">
        <v>146</v>
      </c>
      <c r="R23" s="42"/>
      <c r="S23" s="54"/>
      <c r="T23" s="68"/>
      <c r="U23" s="42"/>
      <c r="V23" s="54"/>
      <c r="W23" s="68"/>
      <c r="X23" s="42"/>
      <c r="Y23" s="54"/>
      <c r="Z23" s="68"/>
      <c r="AA23" s="11"/>
      <c r="AB23" s="100"/>
      <c r="AC23" s="68"/>
      <c r="AD23" s="11"/>
      <c r="AE23" s="100"/>
      <c r="AF23" s="68"/>
      <c r="AG23" s="11"/>
      <c r="AH23" s="100"/>
      <c r="AI23" s="68"/>
      <c r="AJ23" s="13"/>
      <c r="AK23" s="151"/>
      <c r="AL23" s="151"/>
      <c r="AM23" s="151"/>
      <c r="AN23" s="151"/>
      <c r="AO23" s="151"/>
      <c r="AP23" s="151"/>
      <c r="AQ23" s="151"/>
      <c r="AR23" s="151"/>
      <c r="AS23" s="152"/>
    </row>
    <row r="24" spans="1:45" ht="18" customHeight="1">
      <c r="A24" s="10"/>
      <c r="B24" s="216" t="s">
        <v>230</v>
      </c>
      <c r="C24" s="42" t="s">
        <v>19</v>
      </c>
      <c r="D24" s="54"/>
      <c r="E24" s="11"/>
      <c r="F24" s="42"/>
      <c r="G24" s="54"/>
      <c r="H24" s="11"/>
      <c r="I24" s="42"/>
      <c r="J24" s="54"/>
      <c r="K24" s="11"/>
      <c r="L24" s="42"/>
      <c r="M24" s="54"/>
      <c r="N24" s="11"/>
      <c r="O24" s="42"/>
      <c r="P24" s="54"/>
      <c r="Q24" s="11"/>
      <c r="R24" s="42"/>
      <c r="S24" s="54">
        <v>180</v>
      </c>
      <c r="T24" s="68">
        <v>180</v>
      </c>
      <c r="U24" s="42"/>
      <c r="V24" s="54">
        <v>214</v>
      </c>
      <c r="W24" s="68">
        <v>214</v>
      </c>
      <c r="X24" s="42"/>
      <c r="Y24" s="54">
        <v>248</v>
      </c>
      <c r="Z24" s="68">
        <v>248</v>
      </c>
      <c r="AA24" s="11"/>
      <c r="AB24" s="100">
        <v>282</v>
      </c>
      <c r="AC24" s="68">
        <v>282</v>
      </c>
      <c r="AD24" s="11"/>
      <c r="AE24" s="100">
        <v>316</v>
      </c>
      <c r="AF24" s="68">
        <v>316</v>
      </c>
      <c r="AG24" s="11"/>
      <c r="AH24" s="100">
        <v>258</v>
      </c>
      <c r="AI24" s="68">
        <v>366</v>
      </c>
      <c r="AJ24" s="13"/>
      <c r="AK24" s="151"/>
      <c r="AL24" s="151"/>
      <c r="AM24" s="151"/>
      <c r="AN24" s="151"/>
      <c r="AO24" s="151"/>
      <c r="AP24" s="151"/>
      <c r="AQ24" s="151"/>
      <c r="AR24" s="151"/>
      <c r="AS24" s="152"/>
    </row>
    <row r="25" spans="1:45" ht="18" customHeight="1">
      <c r="A25" s="10"/>
      <c r="B25" s="216" t="s">
        <v>231</v>
      </c>
      <c r="C25" s="42" t="s">
        <v>19</v>
      </c>
      <c r="D25" s="54"/>
      <c r="E25" s="11"/>
      <c r="F25" s="42"/>
      <c r="G25" s="54"/>
      <c r="H25" s="11"/>
      <c r="I25" s="42"/>
      <c r="J25" s="54"/>
      <c r="K25" s="11"/>
      <c r="L25" s="42"/>
      <c r="M25" s="54"/>
      <c r="N25" s="11"/>
      <c r="O25" s="42"/>
      <c r="P25" s="54"/>
      <c r="Q25" s="11"/>
      <c r="R25" s="42"/>
      <c r="S25" s="54">
        <v>243</v>
      </c>
      <c r="T25" s="68">
        <v>243</v>
      </c>
      <c r="U25" s="42"/>
      <c r="V25" s="54">
        <v>286</v>
      </c>
      <c r="W25" s="68">
        <v>286</v>
      </c>
      <c r="X25" s="42"/>
      <c r="Y25" s="54">
        <v>329</v>
      </c>
      <c r="Z25" s="68">
        <v>329</v>
      </c>
      <c r="AA25" s="11"/>
      <c r="AB25" s="100">
        <v>372</v>
      </c>
      <c r="AC25" s="68">
        <v>372</v>
      </c>
      <c r="AD25" s="11"/>
      <c r="AE25" s="100">
        <v>415</v>
      </c>
      <c r="AF25" s="68">
        <v>415</v>
      </c>
      <c r="AG25" s="11"/>
      <c r="AH25" s="100">
        <v>514</v>
      </c>
      <c r="AI25" s="68">
        <v>514</v>
      </c>
      <c r="AJ25" s="13"/>
      <c r="AK25" s="151"/>
      <c r="AL25" s="151"/>
      <c r="AM25" s="151"/>
      <c r="AN25" s="151"/>
      <c r="AO25" s="151"/>
      <c r="AP25" s="151"/>
      <c r="AQ25" s="151"/>
      <c r="AR25" s="151"/>
      <c r="AS25" s="152"/>
    </row>
    <row r="26" spans="1:45" ht="18" customHeight="1">
      <c r="A26" s="10"/>
      <c r="B26" s="216" t="s">
        <v>277</v>
      </c>
      <c r="C26" s="42" t="s">
        <v>19</v>
      </c>
      <c r="D26" s="54"/>
      <c r="E26" s="11"/>
      <c r="F26" s="42"/>
      <c r="G26" s="54"/>
      <c r="H26" s="11"/>
      <c r="I26" s="42"/>
      <c r="J26" s="54"/>
      <c r="K26" s="11"/>
      <c r="L26" s="42"/>
      <c r="M26" s="54"/>
      <c r="N26" s="11"/>
      <c r="O26" s="42"/>
      <c r="P26" s="54"/>
      <c r="Q26" s="11"/>
      <c r="R26" s="42"/>
      <c r="S26" s="54">
        <v>243</v>
      </c>
      <c r="T26" s="68">
        <v>243</v>
      </c>
      <c r="U26" s="42"/>
      <c r="V26" s="54">
        <v>286</v>
      </c>
      <c r="W26" s="68">
        <v>286</v>
      </c>
      <c r="X26" s="42"/>
      <c r="Y26" s="54">
        <v>329</v>
      </c>
      <c r="Z26" s="68">
        <v>329</v>
      </c>
      <c r="AA26" s="11"/>
      <c r="AB26" s="100">
        <v>372</v>
      </c>
      <c r="AC26" s="68">
        <v>372</v>
      </c>
      <c r="AD26" s="11"/>
      <c r="AE26" s="100">
        <v>415</v>
      </c>
      <c r="AF26" s="68">
        <v>415</v>
      </c>
      <c r="AG26" s="11"/>
      <c r="AH26" s="100">
        <v>635</v>
      </c>
      <c r="AI26" s="68">
        <v>1269</v>
      </c>
      <c r="AJ26" s="13"/>
      <c r="AK26" s="151"/>
      <c r="AL26" s="151"/>
      <c r="AM26" s="151"/>
      <c r="AN26" s="151"/>
      <c r="AO26" s="151"/>
      <c r="AP26" s="151"/>
      <c r="AQ26" s="151"/>
      <c r="AR26" s="151"/>
      <c r="AS26" s="152"/>
    </row>
    <row r="27" spans="1:45" ht="6" customHeight="1">
      <c r="A27" s="43"/>
      <c r="B27" s="45"/>
      <c r="C27" s="44"/>
      <c r="D27" s="95"/>
      <c r="E27" s="45"/>
      <c r="F27" s="44"/>
      <c r="G27" s="95"/>
      <c r="H27" s="45"/>
      <c r="I27" s="44"/>
      <c r="J27" s="95"/>
      <c r="K27" s="45"/>
      <c r="L27" s="44"/>
      <c r="M27" s="95"/>
      <c r="N27" s="45"/>
      <c r="O27" s="44"/>
      <c r="P27" s="95"/>
      <c r="Q27" s="45"/>
      <c r="R27" s="44"/>
      <c r="S27" s="95"/>
      <c r="T27" s="45"/>
      <c r="U27" s="44"/>
      <c r="V27" s="95"/>
      <c r="W27" s="45"/>
      <c r="X27" s="44"/>
      <c r="Y27" s="95"/>
      <c r="Z27" s="45"/>
      <c r="AA27" s="45"/>
      <c r="AB27" s="99"/>
      <c r="AC27" s="45"/>
      <c r="AD27" s="45"/>
      <c r="AE27" s="99"/>
      <c r="AF27" s="45"/>
      <c r="AG27" s="45"/>
      <c r="AH27" s="99"/>
      <c r="AI27" s="45"/>
      <c r="AJ27" s="46"/>
      <c r="AK27" s="151"/>
      <c r="AL27" s="151"/>
      <c r="AM27" s="151"/>
      <c r="AN27" s="151"/>
      <c r="AO27" s="151"/>
      <c r="AP27" s="151"/>
      <c r="AQ27" s="151"/>
      <c r="AR27" s="151"/>
      <c r="AS27" s="152"/>
    </row>
    <row r="28" spans="1:45" ht="6" customHeight="1">
      <c r="A28" s="10"/>
      <c r="B28" s="11"/>
      <c r="C28" s="42"/>
      <c r="D28" s="54"/>
      <c r="E28" s="11"/>
      <c r="F28" s="42"/>
      <c r="G28" s="54"/>
      <c r="H28" s="11"/>
      <c r="I28" s="42"/>
      <c r="J28" s="54"/>
      <c r="K28" s="11"/>
      <c r="L28" s="42"/>
      <c r="M28" s="54"/>
      <c r="N28" s="11"/>
      <c r="O28" s="42"/>
      <c r="P28" s="54"/>
      <c r="Q28" s="11"/>
      <c r="R28" s="42"/>
      <c r="S28" s="54"/>
      <c r="T28" s="11"/>
      <c r="U28" s="42"/>
      <c r="V28" s="54"/>
      <c r="W28" s="11"/>
      <c r="X28" s="42"/>
      <c r="Y28" s="54"/>
      <c r="Z28" s="11"/>
      <c r="AA28" s="11"/>
      <c r="AB28" s="100"/>
      <c r="AC28" s="11"/>
      <c r="AD28" s="11"/>
      <c r="AE28" s="100"/>
      <c r="AF28" s="11"/>
      <c r="AG28" s="11"/>
      <c r="AH28" s="100"/>
      <c r="AI28" s="11"/>
      <c r="AJ28" s="13"/>
      <c r="AK28" s="151"/>
      <c r="AL28" s="151"/>
      <c r="AM28" s="151"/>
      <c r="AN28" s="151"/>
      <c r="AO28" s="151"/>
      <c r="AP28" s="151"/>
      <c r="AQ28" s="151"/>
      <c r="AR28" s="151"/>
      <c r="AS28" s="152"/>
    </row>
    <row r="29" spans="1:45" ht="12.75">
      <c r="A29" s="10"/>
      <c r="B29" s="126" t="s">
        <v>276</v>
      </c>
      <c r="C29" s="42" t="s">
        <v>19</v>
      </c>
      <c r="D29" s="54">
        <v>130</v>
      </c>
      <c r="E29" s="11">
        <v>130</v>
      </c>
      <c r="F29" s="42"/>
      <c r="G29" s="54">
        <v>134</v>
      </c>
      <c r="H29" s="11">
        <v>134</v>
      </c>
      <c r="I29" s="42"/>
      <c r="J29" s="54">
        <v>138</v>
      </c>
      <c r="K29" s="11">
        <v>138</v>
      </c>
      <c r="L29" s="42"/>
      <c r="M29" s="54">
        <v>142</v>
      </c>
      <c r="N29" s="11">
        <v>142</v>
      </c>
      <c r="O29" s="42"/>
      <c r="P29" s="54">
        <v>146</v>
      </c>
      <c r="Q29" s="11">
        <v>146</v>
      </c>
      <c r="R29" s="42"/>
      <c r="S29" s="54">
        <v>180</v>
      </c>
      <c r="T29" s="68">
        <v>180</v>
      </c>
      <c r="U29" s="42"/>
      <c r="V29" s="54">
        <v>214</v>
      </c>
      <c r="W29" s="68">
        <v>214</v>
      </c>
      <c r="X29" s="42"/>
      <c r="Y29" s="54">
        <v>248</v>
      </c>
      <c r="Z29" s="68">
        <v>248</v>
      </c>
      <c r="AA29" s="11"/>
      <c r="AB29" s="100">
        <v>282</v>
      </c>
      <c r="AC29" s="68">
        <v>282</v>
      </c>
      <c r="AD29" s="11"/>
      <c r="AE29" s="100">
        <v>316</v>
      </c>
      <c r="AF29" s="68">
        <v>316</v>
      </c>
      <c r="AG29" s="11"/>
      <c r="AH29" s="100">
        <v>254</v>
      </c>
      <c r="AI29" s="68">
        <v>366</v>
      </c>
      <c r="AJ29" s="13"/>
      <c r="AK29" s="151"/>
      <c r="AL29" s="151"/>
      <c r="AM29" s="151"/>
      <c r="AN29" s="151"/>
      <c r="AO29" s="151"/>
      <c r="AP29" s="151"/>
      <c r="AQ29" s="151"/>
      <c r="AR29" s="151"/>
      <c r="AS29" s="152"/>
    </row>
    <row r="30" spans="1:45" ht="6" customHeight="1">
      <c r="A30" s="43"/>
      <c r="B30" s="45"/>
      <c r="C30" s="44"/>
      <c r="D30" s="95"/>
      <c r="E30" s="45"/>
      <c r="F30" s="44"/>
      <c r="G30" s="95"/>
      <c r="H30" s="45"/>
      <c r="I30" s="44"/>
      <c r="J30" s="95"/>
      <c r="K30" s="45"/>
      <c r="L30" s="44"/>
      <c r="M30" s="95"/>
      <c r="N30" s="45"/>
      <c r="O30" s="44"/>
      <c r="P30" s="95"/>
      <c r="Q30" s="45"/>
      <c r="R30" s="44"/>
      <c r="S30" s="95"/>
      <c r="T30" s="45"/>
      <c r="U30" s="44"/>
      <c r="V30" s="95"/>
      <c r="W30" s="45"/>
      <c r="X30" s="44"/>
      <c r="Y30" s="95"/>
      <c r="Z30" s="45"/>
      <c r="AA30" s="45"/>
      <c r="AB30" s="99"/>
      <c r="AC30" s="45"/>
      <c r="AD30" s="45"/>
      <c r="AE30" s="99"/>
      <c r="AF30" s="45"/>
      <c r="AG30" s="45"/>
      <c r="AH30" s="99"/>
      <c r="AI30" s="45"/>
      <c r="AJ30" s="46"/>
      <c r="AK30" s="151"/>
      <c r="AL30" s="151"/>
      <c r="AM30" s="151"/>
      <c r="AN30" s="151"/>
      <c r="AO30" s="151"/>
      <c r="AP30" s="151"/>
      <c r="AQ30" s="151"/>
      <c r="AR30" s="151"/>
      <c r="AS30" s="152"/>
    </row>
    <row r="31" spans="1:45" ht="6" customHeight="1">
      <c r="A31" s="10"/>
      <c r="B31" s="11"/>
      <c r="C31" s="42"/>
      <c r="D31" s="54"/>
      <c r="E31" s="11"/>
      <c r="F31" s="42"/>
      <c r="G31" s="54"/>
      <c r="H31" s="11"/>
      <c r="I31" s="42"/>
      <c r="J31" s="54"/>
      <c r="K31" s="11"/>
      <c r="L31" s="42"/>
      <c r="M31" s="54"/>
      <c r="N31" s="11"/>
      <c r="O31" s="42"/>
      <c r="P31" s="54"/>
      <c r="Q31" s="11"/>
      <c r="R31" s="42"/>
      <c r="S31" s="54"/>
      <c r="T31" s="11"/>
      <c r="U31" s="42"/>
      <c r="V31" s="54"/>
      <c r="W31" s="11"/>
      <c r="X31" s="42"/>
      <c r="Y31" s="54"/>
      <c r="Z31" s="11"/>
      <c r="AA31" s="11"/>
      <c r="AB31" s="100"/>
      <c r="AC31" s="11"/>
      <c r="AD31" s="11"/>
      <c r="AE31" s="100"/>
      <c r="AF31" s="11"/>
      <c r="AG31" s="11"/>
      <c r="AH31" s="100"/>
      <c r="AI31" s="11"/>
      <c r="AJ31" s="13"/>
      <c r="AK31" s="151"/>
      <c r="AL31" s="151"/>
      <c r="AM31" s="151"/>
      <c r="AN31" s="151"/>
      <c r="AO31" s="151"/>
      <c r="AP31" s="151"/>
      <c r="AQ31" s="151"/>
      <c r="AR31" s="151"/>
      <c r="AS31" s="152"/>
    </row>
    <row r="32" spans="1:45" ht="12.75">
      <c r="A32" s="10"/>
      <c r="B32" s="66" t="s">
        <v>107</v>
      </c>
      <c r="C32" s="42"/>
      <c r="D32" s="54"/>
      <c r="E32" s="11"/>
      <c r="F32" s="42"/>
      <c r="G32" s="54"/>
      <c r="H32" s="11"/>
      <c r="I32" s="42"/>
      <c r="J32" s="54"/>
      <c r="K32" s="11"/>
      <c r="L32" s="42"/>
      <c r="M32" s="54"/>
      <c r="N32" s="11"/>
      <c r="O32" s="42"/>
      <c r="P32" s="54"/>
      <c r="Q32" s="11"/>
      <c r="R32" s="42"/>
      <c r="S32" s="54"/>
      <c r="T32" s="11"/>
      <c r="U32" s="42"/>
      <c r="V32" s="54"/>
      <c r="W32" s="11"/>
      <c r="X32" s="42"/>
      <c r="Y32" s="54"/>
      <c r="Z32" s="11"/>
      <c r="AA32" s="11"/>
      <c r="AB32" s="100"/>
      <c r="AC32" s="11"/>
      <c r="AD32" s="11"/>
      <c r="AE32" s="100"/>
      <c r="AF32" s="11"/>
      <c r="AG32" s="11"/>
      <c r="AH32" s="100"/>
      <c r="AI32" s="11"/>
      <c r="AJ32" s="13"/>
      <c r="AK32" s="151"/>
      <c r="AL32" s="151"/>
      <c r="AM32" s="151"/>
      <c r="AN32" s="151"/>
      <c r="AO32" s="151"/>
      <c r="AP32" s="151"/>
      <c r="AQ32" s="151"/>
      <c r="AR32" s="151"/>
      <c r="AS32" s="152"/>
    </row>
    <row r="33" spans="1:45" ht="17.25" customHeight="1">
      <c r="A33" s="10"/>
      <c r="B33" s="217" t="s">
        <v>172</v>
      </c>
      <c r="C33" s="42"/>
      <c r="D33" s="54">
        <v>97</v>
      </c>
      <c r="E33" s="11">
        <v>130</v>
      </c>
      <c r="F33" s="42"/>
      <c r="G33" s="54">
        <v>101</v>
      </c>
      <c r="H33" s="11">
        <v>134</v>
      </c>
      <c r="I33" s="42"/>
      <c r="J33" s="54">
        <v>105</v>
      </c>
      <c r="K33" s="11">
        <v>138</v>
      </c>
      <c r="L33" s="42"/>
      <c r="M33" s="54">
        <v>109</v>
      </c>
      <c r="N33" s="11">
        <v>142</v>
      </c>
      <c r="O33" s="42"/>
      <c r="P33" s="54">
        <v>113</v>
      </c>
      <c r="Q33" s="11">
        <v>146</v>
      </c>
      <c r="R33" s="42"/>
      <c r="S33" s="54">
        <v>147</v>
      </c>
      <c r="T33" s="68">
        <v>180</v>
      </c>
      <c r="U33" s="42"/>
      <c r="V33" s="54">
        <v>181</v>
      </c>
      <c r="W33" s="68">
        <v>214</v>
      </c>
      <c r="X33" s="42"/>
      <c r="Y33" s="54">
        <v>215</v>
      </c>
      <c r="Z33" s="68">
        <v>248</v>
      </c>
      <c r="AA33" s="11"/>
      <c r="AB33" s="100">
        <v>249</v>
      </c>
      <c r="AC33" s="68">
        <v>282</v>
      </c>
      <c r="AD33" s="11"/>
      <c r="AE33" s="100">
        <v>283</v>
      </c>
      <c r="AF33" s="68">
        <v>316</v>
      </c>
      <c r="AG33" s="11"/>
      <c r="AH33" s="100">
        <v>248</v>
      </c>
      <c r="AI33" s="68">
        <v>357</v>
      </c>
      <c r="AJ33" s="13"/>
      <c r="AK33" s="151"/>
      <c r="AL33" s="151"/>
      <c r="AM33" s="151"/>
      <c r="AN33" s="151"/>
      <c r="AO33" s="151"/>
      <c r="AP33" s="151"/>
      <c r="AQ33" s="151"/>
      <c r="AR33" s="151"/>
      <c r="AS33" s="152"/>
    </row>
    <row r="34" spans="1:45" ht="18" customHeight="1">
      <c r="A34" s="10"/>
      <c r="B34" s="215" t="s">
        <v>280</v>
      </c>
      <c r="C34" s="42" t="s">
        <v>19</v>
      </c>
      <c r="D34" s="54"/>
      <c r="E34" s="11"/>
      <c r="F34" s="42"/>
      <c r="G34" s="54"/>
      <c r="H34" s="11"/>
      <c r="I34" s="42"/>
      <c r="J34" s="54"/>
      <c r="K34" s="11"/>
      <c r="L34" s="42"/>
      <c r="M34" s="54"/>
      <c r="N34" s="11"/>
      <c r="O34" s="42"/>
      <c r="P34" s="54"/>
      <c r="Q34" s="11"/>
      <c r="R34" s="42"/>
      <c r="S34" s="54"/>
      <c r="T34" s="11"/>
      <c r="U34" s="42"/>
      <c r="V34" s="54"/>
      <c r="W34" s="11"/>
      <c r="X34" s="42"/>
      <c r="Y34" s="54"/>
      <c r="Z34" s="11"/>
      <c r="AA34" s="11"/>
      <c r="AB34" s="100"/>
      <c r="AC34" s="11"/>
      <c r="AD34" s="11"/>
      <c r="AE34" s="100"/>
      <c r="AF34" s="11"/>
      <c r="AG34" s="11"/>
      <c r="AH34" s="100">
        <v>248</v>
      </c>
      <c r="AI34" s="11">
        <v>357</v>
      </c>
      <c r="AJ34" s="13"/>
      <c r="AK34" s="151"/>
      <c r="AL34" s="151"/>
      <c r="AM34" s="151"/>
      <c r="AN34" s="151"/>
      <c r="AO34" s="151"/>
      <c r="AP34" s="151"/>
      <c r="AQ34" s="151"/>
      <c r="AR34" s="151"/>
      <c r="AS34" s="152"/>
    </row>
    <row r="35" spans="1:45" ht="6" customHeight="1" thickBot="1">
      <c r="A35" s="19"/>
      <c r="B35" s="20"/>
      <c r="C35" s="41"/>
      <c r="D35" s="53"/>
      <c r="E35" s="20"/>
      <c r="F35" s="41"/>
      <c r="G35" s="53"/>
      <c r="H35" s="20"/>
      <c r="I35" s="41"/>
      <c r="J35" s="53"/>
      <c r="K35" s="20"/>
      <c r="L35" s="41"/>
      <c r="M35" s="53"/>
      <c r="N35" s="20"/>
      <c r="O35" s="41"/>
      <c r="P35" s="53"/>
      <c r="Q35" s="20"/>
      <c r="R35" s="41"/>
      <c r="S35" s="53"/>
      <c r="T35" s="20"/>
      <c r="U35" s="41"/>
      <c r="V35" s="53"/>
      <c r="W35" s="20"/>
      <c r="X35" s="41"/>
      <c r="Y35" s="53"/>
      <c r="Z35" s="20"/>
      <c r="AA35" s="20"/>
      <c r="AB35" s="101"/>
      <c r="AC35" s="20"/>
      <c r="AD35" s="20"/>
      <c r="AE35" s="101"/>
      <c r="AF35" s="20"/>
      <c r="AG35" s="20"/>
      <c r="AH35" s="101"/>
      <c r="AI35" s="20"/>
      <c r="AJ35" s="23"/>
      <c r="AK35" s="153"/>
      <c r="AL35" s="153"/>
      <c r="AM35" s="153"/>
      <c r="AN35" s="153"/>
      <c r="AO35" s="153"/>
      <c r="AP35" s="153"/>
      <c r="AQ35" s="153"/>
      <c r="AR35" s="153"/>
      <c r="AS35" s="154"/>
    </row>
    <row r="36" ht="6" customHeight="1"/>
    <row r="37" spans="1:36" s="2" customFormat="1" ht="12.75">
      <c r="A37" s="125"/>
      <c r="B37" s="70" t="s">
        <v>99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</row>
    <row r="38" spans="1:36" s="2" customFormat="1" ht="6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</row>
    <row r="39" spans="1:36" s="2" customFormat="1" ht="12.75">
      <c r="A39" s="125" t="s">
        <v>177</v>
      </c>
      <c r="B39" s="123" t="s">
        <v>349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</row>
    <row r="40" spans="1:36" s="2" customFormat="1" ht="12.75">
      <c r="A40" s="125"/>
      <c r="B40" s="123" t="s">
        <v>350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</row>
    <row r="41" spans="1:36" s="2" customFormat="1" ht="12.75">
      <c r="A41" s="125"/>
      <c r="B41" s="123" t="s">
        <v>351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</row>
    <row r="42" spans="1:36" s="2" customFormat="1" ht="12.75">
      <c r="A42" s="125"/>
      <c r="B42" s="123" t="s">
        <v>352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</row>
    <row r="43" spans="1:36" s="2" customFormat="1" ht="6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</row>
    <row r="44" spans="1:36" s="2" customFormat="1" ht="12.75">
      <c r="A44" s="125" t="s">
        <v>178</v>
      </c>
      <c r="B44" s="123" t="s">
        <v>353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</row>
    <row r="45" spans="1:36" s="2" customFormat="1" ht="12.75">
      <c r="A45" s="125"/>
      <c r="B45" s="123" t="s">
        <v>354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</row>
    <row r="46" spans="1:36" s="2" customFormat="1" ht="6" customHeight="1">
      <c r="A46" s="125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45" s="2" customFormat="1" ht="12.75">
      <c r="A47" s="125" t="s">
        <v>179</v>
      </c>
      <c r="B47" s="356" t="s">
        <v>355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</row>
    <row r="48" spans="1:45" s="2" customFormat="1" ht="12.75">
      <c r="A48" s="125"/>
      <c r="B48" s="356" t="s">
        <v>356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</row>
    <row r="49" spans="1:45" s="2" customFormat="1" ht="12.75">
      <c r="A49" s="125"/>
      <c r="B49" s="356" t="s">
        <v>357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</row>
    <row r="50" spans="1:45" s="2" customFormat="1" ht="12.75">
      <c r="A50" s="125"/>
      <c r="B50" s="356" t="s">
        <v>358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</row>
    <row r="51" spans="1:36" s="2" customFormat="1" ht="6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</row>
    <row r="52" spans="1:45" s="2" customFormat="1" ht="12.75">
      <c r="A52" s="125" t="s">
        <v>180</v>
      </c>
      <c r="B52" s="356" t="s">
        <v>279</v>
      </c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</row>
    <row r="53" spans="1:45" s="2" customFormat="1" ht="12.75">
      <c r="A53" s="125"/>
      <c r="B53" s="356" t="s">
        <v>359</v>
      </c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</row>
    <row r="54" spans="1:45" s="2" customFormat="1" ht="12.75">
      <c r="A54" s="125"/>
      <c r="B54" s="356" t="s">
        <v>360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</row>
    <row r="55" spans="1:36" s="2" customFormat="1" ht="6" customHeight="1">
      <c r="A55" s="125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s="2" customFormat="1" ht="12.75">
      <c r="A56" s="125"/>
      <c r="B56" s="125" t="s">
        <v>292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</sheetData>
  <sheetProtection/>
  <mergeCells count="8">
    <mergeCell ref="AK20:AS20"/>
    <mergeCell ref="B54:AS54"/>
    <mergeCell ref="B47:AS47"/>
    <mergeCell ref="B49:AS49"/>
    <mergeCell ref="B50:AS50"/>
    <mergeCell ref="B52:AS52"/>
    <mergeCell ref="B53:AS53"/>
    <mergeCell ref="B48:AS48"/>
  </mergeCells>
  <printOptions horizontalCentered="1"/>
  <pageMargins left="0.75" right="0.75" top="0.68" bottom="0.63" header="0.5" footer="0.5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U18" sqref="A1:U18"/>
    </sheetView>
  </sheetViews>
  <sheetFormatPr defaultColWidth="9.140625" defaultRowHeight="12.75"/>
  <cols>
    <col min="1" max="1" width="2.00390625" style="0" customWidth="1"/>
    <col min="2" max="2" width="35.8515625" style="0" customWidth="1"/>
    <col min="3" max="3" width="1.7109375" style="0" customWidth="1"/>
    <col min="4" max="5" width="11.7109375" style="0" hidden="1" customWidth="1"/>
    <col min="6" max="7" width="13.7109375" style="0" hidden="1" customWidth="1"/>
    <col min="8" max="14" width="12.00390625" style="0" hidden="1" customWidth="1"/>
    <col min="15" max="15" width="0.85546875" style="0" hidden="1" customWidth="1"/>
    <col min="16" max="16" width="12.00390625" style="0" customWidth="1"/>
    <col min="17" max="17" width="0.85546875" style="0" customWidth="1"/>
    <col min="18" max="18" width="12.00390625" style="0" customWidth="1"/>
    <col min="19" max="19" width="0.85546875" style="0" customWidth="1"/>
    <col min="20" max="20" width="12.00390625" style="0" customWidth="1"/>
    <col min="21" max="21" width="0.85546875" style="0" customWidth="1"/>
  </cols>
  <sheetData>
    <row r="1" spans="1:21" ht="15">
      <c r="A1" s="38" t="s">
        <v>255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38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38" t="s">
        <v>239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38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38" t="s">
        <v>282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3.5" thickBot="1"/>
    <row r="7" spans="1:21" ht="6" customHeight="1">
      <c r="A7" s="7"/>
      <c r="B7" s="8"/>
      <c r="C7" s="9"/>
      <c r="D7" s="8"/>
      <c r="E7" s="8"/>
      <c r="F7" s="8"/>
      <c r="G7" s="8"/>
      <c r="H7" s="8"/>
      <c r="I7" s="8"/>
      <c r="J7" s="8"/>
      <c r="K7" s="8"/>
      <c r="L7" s="7"/>
      <c r="M7" s="8"/>
      <c r="N7" s="8"/>
      <c r="O7" s="9"/>
      <c r="P7" s="8"/>
      <c r="Q7" s="9"/>
      <c r="R7" s="8"/>
      <c r="S7" s="9"/>
      <c r="T7" s="8"/>
      <c r="U7" s="9"/>
    </row>
    <row r="8" spans="1:21" ht="12.75">
      <c r="A8" s="10"/>
      <c r="B8" s="11"/>
      <c r="C8" s="13"/>
      <c r="D8" s="45"/>
      <c r="E8" s="45"/>
      <c r="F8" s="56" t="s">
        <v>5</v>
      </c>
      <c r="G8" s="56" t="s">
        <v>5</v>
      </c>
      <c r="H8" s="56" t="s">
        <v>5</v>
      </c>
      <c r="I8" s="56" t="s">
        <v>5</v>
      </c>
      <c r="J8" s="56" t="s">
        <v>5</v>
      </c>
      <c r="K8" s="56"/>
      <c r="L8" s="55"/>
      <c r="M8" s="56"/>
      <c r="N8" s="56"/>
      <c r="O8" s="57"/>
      <c r="P8" s="56"/>
      <c r="Q8" s="57"/>
      <c r="R8" s="56"/>
      <c r="S8" s="57"/>
      <c r="T8" s="56"/>
      <c r="U8" s="57"/>
    </row>
    <row r="9" spans="1:21" ht="12.75">
      <c r="A9" s="10"/>
      <c r="B9" s="11"/>
      <c r="C9" s="13"/>
      <c r="D9" s="14" t="s">
        <v>100</v>
      </c>
      <c r="E9" s="59" t="s">
        <v>84</v>
      </c>
      <c r="F9" s="59" t="s">
        <v>85</v>
      </c>
      <c r="G9" s="59" t="s">
        <v>86</v>
      </c>
      <c r="H9" s="14" t="s">
        <v>87</v>
      </c>
      <c r="I9" s="59" t="s">
        <v>88</v>
      </c>
      <c r="J9" s="59" t="s">
        <v>89</v>
      </c>
      <c r="K9" s="103" t="s">
        <v>115</v>
      </c>
      <c r="L9" s="105" t="s">
        <v>116</v>
      </c>
      <c r="M9" s="59" t="s">
        <v>117</v>
      </c>
      <c r="N9" s="131" t="s">
        <v>245</v>
      </c>
      <c r="O9" s="13"/>
      <c r="P9" s="131" t="s">
        <v>247</v>
      </c>
      <c r="Q9" s="13"/>
      <c r="R9" s="131" t="s">
        <v>248</v>
      </c>
      <c r="S9" s="13"/>
      <c r="T9" s="131" t="s">
        <v>249</v>
      </c>
      <c r="U9" s="13"/>
    </row>
    <row r="10" spans="1:21" ht="6" customHeight="1">
      <c r="A10" s="43"/>
      <c r="B10" s="45"/>
      <c r="C10" s="46"/>
      <c r="D10" s="45"/>
      <c r="E10" s="97"/>
      <c r="F10" s="97"/>
      <c r="G10" s="97"/>
      <c r="H10" s="45"/>
      <c r="I10" s="97"/>
      <c r="J10" s="97"/>
      <c r="K10" s="92"/>
      <c r="L10" s="106"/>
      <c r="M10" s="97"/>
      <c r="N10" s="45"/>
      <c r="O10" s="46"/>
      <c r="P10" s="45"/>
      <c r="Q10" s="46"/>
      <c r="R10" s="45"/>
      <c r="S10" s="46"/>
      <c r="T10" s="45"/>
      <c r="U10" s="46"/>
    </row>
    <row r="11" spans="1:21" ht="6" customHeight="1">
      <c r="A11" s="10"/>
      <c r="B11" s="11"/>
      <c r="C11" s="13"/>
      <c r="D11" s="11"/>
      <c r="E11" s="61"/>
      <c r="F11" s="61"/>
      <c r="G11" s="61"/>
      <c r="H11" s="11"/>
      <c r="I11" s="61"/>
      <c r="J11" s="61"/>
      <c r="K11" s="91"/>
      <c r="L11" s="107"/>
      <c r="M11" s="61"/>
      <c r="N11" s="11"/>
      <c r="O11" s="13"/>
      <c r="P11" s="11"/>
      <c r="Q11" s="13"/>
      <c r="R11" s="11"/>
      <c r="S11" s="13"/>
      <c r="T11" s="11"/>
      <c r="U11" s="13"/>
    </row>
    <row r="12" spans="1:21" ht="12.75">
      <c r="A12" s="10"/>
      <c r="B12" s="126" t="s">
        <v>227</v>
      </c>
      <c r="C12" s="13" t="s">
        <v>19</v>
      </c>
      <c r="D12" s="11">
        <v>0.35</v>
      </c>
      <c r="E12" s="61">
        <v>0.35</v>
      </c>
      <c r="F12" s="62">
        <v>0.35</v>
      </c>
      <c r="G12" s="62">
        <v>0.35</v>
      </c>
      <c r="H12" s="63">
        <v>0.4</v>
      </c>
      <c r="I12" s="72">
        <v>0.4</v>
      </c>
      <c r="J12" s="72">
        <v>0.4</v>
      </c>
      <c r="K12" s="104">
        <v>0.4</v>
      </c>
      <c r="L12" s="108">
        <v>0.4</v>
      </c>
      <c r="M12" s="72">
        <v>0.4</v>
      </c>
      <c r="N12" s="63">
        <v>0.4</v>
      </c>
      <c r="O12" s="13"/>
      <c r="P12" s="63">
        <v>0.45</v>
      </c>
      <c r="Q12" s="13"/>
      <c r="R12" s="63">
        <v>0.45</v>
      </c>
      <c r="S12" s="13"/>
      <c r="T12" s="63">
        <v>0.5</v>
      </c>
      <c r="U12" s="13"/>
    </row>
    <row r="13" spans="1:21" ht="6" customHeight="1" thickBot="1">
      <c r="A13" s="19"/>
      <c r="B13" s="20"/>
      <c r="C13" s="23"/>
      <c r="D13" s="20"/>
      <c r="E13" s="60"/>
      <c r="F13" s="60"/>
      <c r="G13" s="60"/>
      <c r="H13" s="20"/>
      <c r="I13" s="60"/>
      <c r="J13" s="60"/>
      <c r="K13" s="93"/>
      <c r="L13" s="109"/>
      <c r="M13" s="60"/>
      <c r="N13" s="20"/>
      <c r="O13" s="23"/>
      <c r="P13" s="20"/>
      <c r="Q13" s="23"/>
      <c r="R13" s="20"/>
      <c r="S13" s="23"/>
      <c r="T13" s="20"/>
      <c r="U13" s="23"/>
    </row>
    <row r="14" ht="6" customHeight="1"/>
    <row r="15" ht="12.75">
      <c r="B15" s="31" t="s">
        <v>99</v>
      </c>
    </row>
    <row r="16" ht="6" customHeight="1"/>
    <row r="17" ht="6" customHeight="1"/>
    <row r="18" ht="12.75">
      <c r="B18" s="2" t="s">
        <v>291</v>
      </c>
    </row>
  </sheetData>
  <sheetProtection/>
  <printOptions horizontalCentered="1"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Research Office</dc:creator>
  <cp:keywords/>
  <dc:description/>
  <cp:lastModifiedBy>Princess Soares</cp:lastModifiedBy>
  <cp:lastPrinted>2014-10-06T22:37:47Z</cp:lastPrinted>
  <dcterms:created xsi:type="dcterms:W3CDTF">2004-07-14T20:30:39Z</dcterms:created>
  <dcterms:modified xsi:type="dcterms:W3CDTF">2014-10-10T23:23:47Z</dcterms:modified>
  <cp:category/>
  <cp:version/>
  <cp:contentType/>
  <cp:contentStatus/>
</cp:coreProperties>
</file>